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菜單總表\2021.4\"/>
    </mc:Choice>
  </mc:AlternateContent>
  <xr:revisionPtr revIDLastSave="0" documentId="13_ncr:1_{4B9E5D28-C117-45E5-BC25-7E720B45D6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月菜單" sheetId="1" r:id="rId1"/>
    <sheet name="美" sheetId="12" state="hidden" r:id="rId2"/>
    <sheet name="第一週明細" sheetId="2" r:id="rId3"/>
    <sheet name="第二週明細" sheetId="3" r:id="rId4"/>
    <sheet name="第三週明細" sheetId="4" r:id="rId5"/>
    <sheet name="第四週明細" sheetId="5" r:id="rId6"/>
    <sheet name="第五週明細 " sheetId="6" r:id="rId7"/>
    <sheet name="直式" sheetId="7" state="hidden" r:id="rId8"/>
    <sheet name="直式-高職美編" sheetId="8" state="hidden" r:id="rId9"/>
    <sheet name="國小國中橫式美編" sheetId="9" state="hidden" r:id="rId10"/>
    <sheet name="直式-國中美編" sheetId="10" state="hidden" r:id="rId11"/>
    <sheet name="橫式" sheetId="11" state="hidden" r:id="rId12"/>
  </sheets>
  <externalReferences>
    <externalReference r:id="rId13"/>
  </externalReferences>
  <definedNames>
    <definedName name="_xlnm.Print_Area" localSheetId="0">月菜單!$A$1:$V$53</definedName>
    <definedName name="_xlnm.Print_Area" localSheetId="7">直式!$A$1:$T$53</definedName>
    <definedName name="_xlnm.Print_Area" localSheetId="8">'直式-高職美編'!$A$1:$T$53</definedName>
    <definedName name="_xlnm.Print_Area" localSheetId="10">'直式-國中美編'!$A$1:$T$53</definedName>
    <definedName name="_xlnm.Print_Area" localSheetId="1">美!$A$1:$V$54</definedName>
    <definedName name="_xlnm.Print_Area" localSheetId="9">國小國中橫式美編!$A$1:$T$53</definedName>
    <definedName name="_xlnm.Print_Area" localSheetId="2">第一週明細!$A$1:$Z$46</definedName>
    <definedName name="_xlnm.Print_Area" localSheetId="3">第二週明細!$A$1:$Z$46</definedName>
    <definedName name="_xlnm.Print_Area" localSheetId="4">第三週明細!$A$1:$Z$46</definedName>
    <definedName name="_xlnm.Print_Area" localSheetId="6">'第五週明細 '!$A$1:$Z$44</definedName>
    <definedName name="_xlnm.Print_Area" localSheetId="5">第四週明細!$A$1:$Z$46</definedName>
  </definedNames>
  <calcPr calcId="181029"/>
</workbook>
</file>

<file path=xl/calcChain.xml><?xml version="1.0" encoding="utf-8"?>
<calcChain xmlns="http://schemas.openxmlformats.org/spreadsheetml/2006/main">
  <c r="T53" i="12" l="1"/>
  <c r="R53" i="12"/>
  <c r="P53" i="12"/>
  <c r="N53" i="12"/>
  <c r="L53" i="12"/>
  <c r="J53" i="12"/>
  <c r="H53" i="12"/>
  <c r="F53" i="12"/>
  <c r="D53" i="12"/>
  <c r="B53" i="12"/>
  <c r="T52" i="12"/>
  <c r="R52" i="12"/>
  <c r="P52" i="12"/>
  <c r="N52" i="12"/>
  <c r="L52" i="12"/>
  <c r="J52" i="12"/>
  <c r="H52" i="12"/>
  <c r="F52" i="12"/>
  <c r="D52" i="12"/>
  <c r="B52" i="12"/>
  <c r="Q44" i="12"/>
  <c r="M44" i="12"/>
  <c r="I44" i="12"/>
  <c r="E44" i="12"/>
  <c r="A44" i="12"/>
  <c r="D43" i="12"/>
  <c r="B43" i="12"/>
  <c r="D42" i="12"/>
  <c r="B42" i="12"/>
  <c r="A34" i="12"/>
  <c r="T33" i="12"/>
  <c r="R33" i="12"/>
  <c r="T32" i="12"/>
  <c r="R32" i="12"/>
  <c r="Q24" i="12"/>
  <c r="Y33" i="2" l="1"/>
  <c r="Q44" i="1" l="1"/>
  <c r="M44" i="1"/>
  <c r="P13" i="3"/>
  <c r="P14" i="3" s="1"/>
  <c r="D37" i="4"/>
  <c r="G37" i="4"/>
  <c r="J37" i="4"/>
  <c r="M37" i="4"/>
  <c r="P37" i="4"/>
  <c r="P38" i="4" s="1"/>
  <c r="S37" i="4"/>
  <c r="Y37" i="4"/>
  <c r="Y38" i="4"/>
  <c r="Y39" i="4"/>
  <c r="Y40" i="4"/>
  <c r="Y41" i="4"/>
  <c r="M4" i="1"/>
  <c r="W40" i="4" l="1"/>
  <c r="Y23" i="2"/>
  <c r="N6" i="11" s="1"/>
  <c r="Y22" i="2"/>
  <c r="L6" i="11" s="1"/>
  <c r="Y13" i="4"/>
  <c r="Y14" i="4"/>
  <c r="Y7" i="3"/>
  <c r="N9" i="11" s="1"/>
  <c r="M28" i="11"/>
  <c r="H28" i="11"/>
  <c r="G28" i="11"/>
  <c r="F28" i="11"/>
  <c r="E28" i="11"/>
  <c r="D28" i="11"/>
  <c r="C28" i="11"/>
  <c r="A28" i="11"/>
  <c r="M27" i="11"/>
  <c r="H27" i="11"/>
  <c r="G27" i="11"/>
  <c r="F27" i="11"/>
  <c r="E27" i="11"/>
  <c r="D27" i="11"/>
  <c r="C27" i="11"/>
  <c r="A27" i="11"/>
  <c r="M26" i="11"/>
  <c r="H26" i="11"/>
  <c r="G26" i="11"/>
  <c r="F26" i="11"/>
  <c r="E26" i="11"/>
  <c r="D26" i="11"/>
  <c r="C26" i="11"/>
  <c r="A26" i="11"/>
  <c r="M25" i="11"/>
  <c r="H25" i="11"/>
  <c r="G25" i="11"/>
  <c r="F25" i="11"/>
  <c r="E25" i="11"/>
  <c r="D25" i="11"/>
  <c r="C25" i="11"/>
  <c r="A25" i="11"/>
  <c r="M24" i="11"/>
  <c r="H24" i="11"/>
  <c r="G24" i="11"/>
  <c r="F24" i="11"/>
  <c r="E24" i="11"/>
  <c r="D24" i="11"/>
  <c r="C24" i="11"/>
  <c r="A24" i="11"/>
  <c r="M23" i="11"/>
  <c r="H23" i="11"/>
  <c r="G23" i="11"/>
  <c r="F23" i="11"/>
  <c r="E23" i="11"/>
  <c r="D23" i="11"/>
  <c r="C23" i="11"/>
  <c r="A23" i="11"/>
  <c r="M22" i="11"/>
  <c r="H22" i="11"/>
  <c r="G22" i="11"/>
  <c r="F22" i="11"/>
  <c r="E22" i="11"/>
  <c r="D22" i="11"/>
  <c r="C22" i="11"/>
  <c r="A22" i="11"/>
  <c r="M21" i="11"/>
  <c r="H21" i="11"/>
  <c r="G21" i="11"/>
  <c r="F21" i="11"/>
  <c r="E21" i="11"/>
  <c r="D21" i="11"/>
  <c r="C21" i="11"/>
  <c r="A21" i="11"/>
  <c r="M20" i="11"/>
  <c r="H20" i="11"/>
  <c r="G20" i="11"/>
  <c r="F20" i="11"/>
  <c r="E20" i="11"/>
  <c r="D20" i="11"/>
  <c r="C20" i="11"/>
  <c r="A20" i="11"/>
  <c r="M19" i="11"/>
  <c r="H19" i="11"/>
  <c r="G19" i="11"/>
  <c r="F19" i="11"/>
  <c r="E19" i="11"/>
  <c r="D19" i="11"/>
  <c r="C19" i="11"/>
  <c r="A19" i="11"/>
  <c r="M18" i="11"/>
  <c r="H18" i="11"/>
  <c r="G18" i="11"/>
  <c r="F18" i="11"/>
  <c r="E18" i="11"/>
  <c r="D18" i="11"/>
  <c r="C18" i="11"/>
  <c r="A18" i="11"/>
  <c r="M17" i="11"/>
  <c r="H17" i="11"/>
  <c r="G17" i="11"/>
  <c r="F17" i="11"/>
  <c r="E17" i="11"/>
  <c r="D17" i="11"/>
  <c r="C17" i="11"/>
  <c r="A17" i="11"/>
  <c r="M16" i="11"/>
  <c r="H16" i="11"/>
  <c r="G16" i="11"/>
  <c r="F16" i="11"/>
  <c r="E16" i="11"/>
  <c r="D16" i="11"/>
  <c r="C16" i="11"/>
  <c r="A16" i="11"/>
  <c r="M15" i="11"/>
  <c r="H15" i="11"/>
  <c r="G15" i="11"/>
  <c r="F15" i="11"/>
  <c r="E15" i="11"/>
  <c r="D15" i="11"/>
  <c r="C15" i="11"/>
  <c r="A15" i="11"/>
  <c r="M14" i="11"/>
  <c r="H14" i="11"/>
  <c r="G14" i="11"/>
  <c r="F14" i="11"/>
  <c r="E14" i="11"/>
  <c r="D14" i="11"/>
  <c r="C14" i="11"/>
  <c r="A14" i="11"/>
  <c r="M13" i="11"/>
  <c r="H13" i="11"/>
  <c r="G13" i="11"/>
  <c r="F13" i="11"/>
  <c r="E13" i="11"/>
  <c r="D13" i="11"/>
  <c r="C13" i="11"/>
  <c r="A13" i="11"/>
  <c r="M12" i="11"/>
  <c r="H12" i="11"/>
  <c r="G12" i="11"/>
  <c r="F12" i="11"/>
  <c r="E12" i="11"/>
  <c r="D12" i="11"/>
  <c r="C12" i="11"/>
  <c r="A12" i="11"/>
  <c r="M11" i="11"/>
  <c r="H11" i="11"/>
  <c r="G11" i="11"/>
  <c r="F11" i="11"/>
  <c r="E11" i="11"/>
  <c r="D11" i="11"/>
  <c r="C11" i="11"/>
  <c r="A11" i="11"/>
  <c r="M10" i="11"/>
  <c r="H10" i="11"/>
  <c r="G10" i="11"/>
  <c r="F10" i="11"/>
  <c r="E10" i="11"/>
  <c r="D10" i="11"/>
  <c r="C10" i="11"/>
  <c r="A10" i="11"/>
  <c r="M9" i="11"/>
  <c r="H9" i="11"/>
  <c r="G9" i="11"/>
  <c r="F9" i="11"/>
  <c r="E9" i="11"/>
  <c r="D9" i="11"/>
  <c r="C9" i="11"/>
  <c r="A9" i="11"/>
  <c r="M8" i="11"/>
  <c r="H8" i="11"/>
  <c r="G8" i="11"/>
  <c r="F8" i="11"/>
  <c r="E8" i="11"/>
  <c r="D8" i="11"/>
  <c r="C8" i="11"/>
  <c r="A8" i="11"/>
  <c r="M7" i="11"/>
  <c r="H7" i="11"/>
  <c r="G7" i="11"/>
  <c r="F7" i="11"/>
  <c r="E7" i="11"/>
  <c r="D7" i="11"/>
  <c r="C7" i="11"/>
  <c r="A7" i="11"/>
  <c r="M6" i="11"/>
  <c r="H6" i="11"/>
  <c r="G6" i="11"/>
  <c r="F6" i="11"/>
  <c r="E6" i="11"/>
  <c r="D6" i="11"/>
  <c r="C6" i="11"/>
  <c r="A6" i="11"/>
  <c r="M5" i="11"/>
  <c r="H5" i="11"/>
  <c r="G5" i="11"/>
  <c r="F5" i="11"/>
  <c r="E5" i="11"/>
  <c r="D5" i="11"/>
  <c r="C5" i="11"/>
  <c r="A5" i="11"/>
  <c r="M4" i="11"/>
  <c r="H4" i="11"/>
  <c r="G4" i="11"/>
  <c r="F4" i="11"/>
  <c r="E4" i="11"/>
  <c r="D4" i="11"/>
  <c r="C4" i="11"/>
  <c r="A4" i="11"/>
  <c r="A1" i="11"/>
  <c r="H52" i="10"/>
  <c r="Q50" i="10"/>
  <c r="M50" i="10"/>
  <c r="I50" i="10"/>
  <c r="E50" i="10"/>
  <c r="A50" i="10"/>
  <c r="Q49" i="10"/>
  <c r="M49" i="10"/>
  <c r="I49" i="10"/>
  <c r="E49" i="10"/>
  <c r="A49" i="10"/>
  <c r="Q48" i="10"/>
  <c r="M48" i="10"/>
  <c r="I48" i="10"/>
  <c r="E48" i="10"/>
  <c r="A48" i="10"/>
  <c r="Q47" i="10"/>
  <c r="M47" i="10"/>
  <c r="I47" i="10"/>
  <c r="E47" i="10"/>
  <c r="A47" i="10"/>
  <c r="Q46" i="10"/>
  <c r="M46" i="10"/>
  <c r="I46" i="10"/>
  <c r="E46" i="10"/>
  <c r="A46" i="10"/>
  <c r="Q45" i="10"/>
  <c r="M45" i="10"/>
  <c r="I45" i="10"/>
  <c r="E45" i="10"/>
  <c r="A45" i="10"/>
  <c r="H42" i="10"/>
  <c r="Q40" i="10"/>
  <c r="M40" i="10"/>
  <c r="I40" i="10"/>
  <c r="E40" i="10"/>
  <c r="A40" i="10"/>
  <c r="Q39" i="10"/>
  <c r="M39" i="10"/>
  <c r="I39" i="10"/>
  <c r="E39" i="10"/>
  <c r="A39" i="10"/>
  <c r="Q38" i="10"/>
  <c r="M38" i="10"/>
  <c r="I38" i="10"/>
  <c r="E38" i="10"/>
  <c r="A38" i="10"/>
  <c r="Q37" i="10"/>
  <c r="M37" i="10"/>
  <c r="I37" i="10"/>
  <c r="E37" i="10"/>
  <c r="A37" i="10"/>
  <c r="Q36" i="10"/>
  <c r="M36" i="10"/>
  <c r="I36" i="10"/>
  <c r="E36" i="10"/>
  <c r="A36" i="10"/>
  <c r="Q35" i="10"/>
  <c r="M35" i="10"/>
  <c r="I35" i="10"/>
  <c r="E35" i="10"/>
  <c r="A35" i="10"/>
  <c r="T33" i="10"/>
  <c r="H32" i="10"/>
  <c r="Q30" i="10"/>
  <c r="M30" i="10"/>
  <c r="I30" i="10"/>
  <c r="E30" i="10"/>
  <c r="A30" i="10"/>
  <c r="Q29" i="10"/>
  <c r="M29" i="10"/>
  <c r="I29" i="10"/>
  <c r="E29" i="10"/>
  <c r="A29" i="10"/>
  <c r="Q28" i="10"/>
  <c r="M28" i="10"/>
  <c r="I28" i="10"/>
  <c r="E28" i="10"/>
  <c r="A28" i="10"/>
  <c r="Q27" i="10"/>
  <c r="M27" i="10"/>
  <c r="I27" i="10"/>
  <c r="E27" i="10"/>
  <c r="A27" i="10"/>
  <c r="Q26" i="10"/>
  <c r="M26" i="10"/>
  <c r="I26" i="10"/>
  <c r="E26" i="10"/>
  <c r="A26" i="10"/>
  <c r="Q25" i="10"/>
  <c r="M25" i="10"/>
  <c r="I25" i="10"/>
  <c r="E25" i="10"/>
  <c r="A25" i="10"/>
  <c r="H22" i="10"/>
  <c r="D21" i="10"/>
  <c r="Q20" i="10"/>
  <c r="M20" i="10"/>
  <c r="I20" i="10"/>
  <c r="E20" i="10"/>
  <c r="A20" i="10"/>
  <c r="Q19" i="10"/>
  <c r="M19" i="10"/>
  <c r="I19" i="10"/>
  <c r="E19" i="10"/>
  <c r="A19" i="10"/>
  <c r="Q18" i="10"/>
  <c r="M18" i="10"/>
  <c r="I18" i="10"/>
  <c r="E18" i="10"/>
  <c r="A18" i="10"/>
  <c r="Q17" i="10"/>
  <c r="M17" i="10"/>
  <c r="I17" i="10"/>
  <c r="E17" i="10"/>
  <c r="A17" i="10"/>
  <c r="Q16" i="10"/>
  <c r="M16" i="10"/>
  <c r="I16" i="10"/>
  <c r="E16" i="10"/>
  <c r="A16" i="10"/>
  <c r="Q15" i="10"/>
  <c r="M15" i="10"/>
  <c r="I15" i="10"/>
  <c r="E15" i="10"/>
  <c r="A15" i="10"/>
  <c r="Q10" i="10"/>
  <c r="M10" i="10"/>
  <c r="I10" i="10"/>
  <c r="E10" i="10"/>
  <c r="A10" i="10"/>
  <c r="Q9" i="10"/>
  <c r="M9" i="10"/>
  <c r="I9" i="10"/>
  <c r="E9" i="10"/>
  <c r="A9" i="10"/>
  <c r="Q8" i="10"/>
  <c r="M8" i="10"/>
  <c r="I8" i="10"/>
  <c r="E8" i="10"/>
  <c r="A8" i="10"/>
  <c r="Q7" i="10"/>
  <c r="M7" i="10"/>
  <c r="I7" i="10"/>
  <c r="E7" i="10"/>
  <c r="A7" i="10"/>
  <c r="Q6" i="10"/>
  <c r="M6" i="10"/>
  <c r="I6" i="10"/>
  <c r="E6" i="10"/>
  <c r="A6" i="10"/>
  <c r="Q5" i="10"/>
  <c r="M5" i="10"/>
  <c r="I5" i="10"/>
  <c r="E5" i="10"/>
  <c r="A5" i="10"/>
  <c r="A1" i="10"/>
  <c r="H52" i="9"/>
  <c r="Q50" i="9"/>
  <c r="M50" i="9"/>
  <c r="I50" i="9"/>
  <c r="E50" i="9"/>
  <c r="A50" i="9"/>
  <c r="Q49" i="9"/>
  <c r="M49" i="9"/>
  <c r="I49" i="9"/>
  <c r="E49" i="9"/>
  <c r="A49" i="9"/>
  <c r="Q48" i="9"/>
  <c r="M48" i="9"/>
  <c r="I48" i="9"/>
  <c r="E48" i="9"/>
  <c r="A48" i="9"/>
  <c r="Q47" i="9"/>
  <c r="M47" i="9"/>
  <c r="I47" i="9"/>
  <c r="E47" i="9"/>
  <c r="A47" i="9"/>
  <c r="Q46" i="9"/>
  <c r="M46" i="9"/>
  <c r="I46" i="9"/>
  <c r="E46" i="9"/>
  <c r="A46" i="9"/>
  <c r="Q45" i="9"/>
  <c r="M45" i="9"/>
  <c r="I45" i="9"/>
  <c r="E45" i="9"/>
  <c r="A45" i="9"/>
  <c r="H42" i="9"/>
  <c r="Q40" i="9"/>
  <c r="M40" i="9"/>
  <c r="I40" i="9"/>
  <c r="E40" i="9"/>
  <c r="A40" i="9"/>
  <c r="Q39" i="9"/>
  <c r="M39" i="9"/>
  <c r="I39" i="9"/>
  <c r="E39" i="9"/>
  <c r="A39" i="9"/>
  <c r="Q38" i="9"/>
  <c r="M38" i="9"/>
  <c r="I38" i="9"/>
  <c r="E38" i="9"/>
  <c r="A38" i="9"/>
  <c r="Q37" i="9"/>
  <c r="M37" i="9"/>
  <c r="I37" i="9"/>
  <c r="E37" i="9"/>
  <c r="A37" i="9"/>
  <c r="Q36" i="9"/>
  <c r="M36" i="9"/>
  <c r="I36" i="9"/>
  <c r="E36" i="9"/>
  <c r="A36" i="9"/>
  <c r="Q35" i="9"/>
  <c r="M35" i="9"/>
  <c r="I35" i="9"/>
  <c r="E35" i="9"/>
  <c r="A35" i="9"/>
  <c r="T33" i="9"/>
  <c r="H32" i="9"/>
  <c r="Q30" i="9"/>
  <c r="M30" i="9"/>
  <c r="I30" i="9"/>
  <c r="E30" i="9"/>
  <c r="A30" i="9"/>
  <c r="Q29" i="9"/>
  <c r="M29" i="9"/>
  <c r="I29" i="9"/>
  <c r="E29" i="9"/>
  <c r="A29" i="9"/>
  <c r="Q28" i="9"/>
  <c r="M28" i="9"/>
  <c r="I28" i="9"/>
  <c r="E28" i="9"/>
  <c r="A28" i="9"/>
  <c r="Q27" i="9"/>
  <c r="M27" i="9"/>
  <c r="I27" i="9"/>
  <c r="E27" i="9"/>
  <c r="A27" i="9"/>
  <c r="Q26" i="9"/>
  <c r="M26" i="9"/>
  <c r="I26" i="9"/>
  <c r="E26" i="9"/>
  <c r="A26" i="9"/>
  <c r="Q25" i="9"/>
  <c r="M25" i="9"/>
  <c r="I25" i="9"/>
  <c r="E25" i="9"/>
  <c r="A25" i="9"/>
  <c r="H22" i="9"/>
  <c r="D21" i="9"/>
  <c r="Q20" i="9"/>
  <c r="M20" i="9"/>
  <c r="I20" i="9"/>
  <c r="E20" i="9"/>
  <c r="A20" i="9"/>
  <c r="Q19" i="9"/>
  <c r="M19" i="9"/>
  <c r="I19" i="9"/>
  <c r="E19" i="9"/>
  <c r="A19" i="9"/>
  <c r="Q18" i="9"/>
  <c r="M18" i="9"/>
  <c r="I18" i="9"/>
  <c r="E18" i="9"/>
  <c r="A18" i="9"/>
  <c r="Q17" i="9"/>
  <c r="M17" i="9"/>
  <c r="I17" i="9"/>
  <c r="E17" i="9"/>
  <c r="A17" i="9"/>
  <c r="Q16" i="9"/>
  <c r="M16" i="9"/>
  <c r="I16" i="9"/>
  <c r="E16" i="9"/>
  <c r="A16" i="9"/>
  <c r="Q15" i="9"/>
  <c r="M15" i="9"/>
  <c r="I15" i="9"/>
  <c r="E15" i="9"/>
  <c r="A15" i="9"/>
  <c r="Q10" i="9"/>
  <c r="M10" i="9"/>
  <c r="I10" i="9"/>
  <c r="E10" i="9"/>
  <c r="A10" i="9"/>
  <c r="Q9" i="9"/>
  <c r="M9" i="9"/>
  <c r="I9" i="9"/>
  <c r="E9" i="9"/>
  <c r="A9" i="9"/>
  <c r="Q8" i="9"/>
  <c r="M8" i="9"/>
  <c r="I8" i="9"/>
  <c r="E8" i="9"/>
  <c r="A8" i="9"/>
  <c r="Q7" i="9"/>
  <c r="M7" i="9"/>
  <c r="I7" i="9"/>
  <c r="E7" i="9"/>
  <c r="A7" i="9"/>
  <c r="Q6" i="9"/>
  <c r="M6" i="9"/>
  <c r="I6" i="9"/>
  <c r="E6" i="9"/>
  <c r="A6" i="9"/>
  <c r="Q5" i="9"/>
  <c r="M5" i="9"/>
  <c r="I5" i="9"/>
  <c r="E5" i="9"/>
  <c r="A5" i="9"/>
  <c r="H52" i="8"/>
  <c r="T50" i="8"/>
  <c r="Q50" i="8"/>
  <c r="P50" i="8"/>
  <c r="M50" i="8"/>
  <c r="L50" i="8"/>
  <c r="I50" i="8"/>
  <c r="H50" i="8"/>
  <c r="E50" i="8"/>
  <c r="D50" i="8"/>
  <c r="A50" i="8"/>
  <c r="Q49" i="8"/>
  <c r="M49" i="8"/>
  <c r="I49" i="8"/>
  <c r="E49" i="8"/>
  <c r="A49" i="8"/>
  <c r="T48" i="8"/>
  <c r="Q48" i="8"/>
  <c r="P48" i="8"/>
  <c r="M48" i="8"/>
  <c r="L48" i="8"/>
  <c r="I48" i="8"/>
  <c r="H48" i="8"/>
  <c r="E48" i="8"/>
  <c r="D48" i="8"/>
  <c r="A48" i="8"/>
  <c r="T47" i="8"/>
  <c r="Q47" i="8"/>
  <c r="P47" i="8"/>
  <c r="M47" i="8"/>
  <c r="L47" i="8"/>
  <c r="I47" i="8"/>
  <c r="H47" i="8"/>
  <c r="E47" i="8"/>
  <c r="D47" i="8"/>
  <c r="A47" i="8"/>
  <c r="T46" i="8"/>
  <c r="Q46" i="8"/>
  <c r="P46" i="8"/>
  <c r="M46" i="8"/>
  <c r="L46" i="8"/>
  <c r="I46" i="8"/>
  <c r="H46" i="8"/>
  <c r="E46" i="8"/>
  <c r="D46" i="8"/>
  <c r="A46" i="8"/>
  <c r="T45" i="8"/>
  <c r="Q45" i="8"/>
  <c r="P45" i="8"/>
  <c r="M45" i="8"/>
  <c r="L45" i="8"/>
  <c r="I45" i="8"/>
  <c r="H45" i="8"/>
  <c r="E45" i="8"/>
  <c r="D45" i="8"/>
  <c r="A45" i="8"/>
  <c r="H42" i="8"/>
  <c r="T40" i="8"/>
  <c r="Q40" i="8"/>
  <c r="P40" i="8"/>
  <c r="M40" i="8"/>
  <c r="L40" i="8"/>
  <c r="I40" i="8"/>
  <c r="H40" i="8"/>
  <c r="E40" i="8"/>
  <c r="D40" i="8"/>
  <c r="A40" i="8"/>
  <c r="Q39" i="8"/>
  <c r="M39" i="8"/>
  <c r="I39" i="8"/>
  <c r="E39" i="8"/>
  <c r="A39" i="8"/>
  <c r="T38" i="8"/>
  <c r="Q38" i="8"/>
  <c r="P38" i="8"/>
  <c r="M38" i="8"/>
  <c r="L38" i="8"/>
  <c r="I38" i="8"/>
  <c r="H38" i="8"/>
  <c r="E38" i="8"/>
  <c r="D38" i="8"/>
  <c r="A38" i="8"/>
  <c r="T37" i="8"/>
  <c r="Q37" i="8"/>
  <c r="P37" i="8"/>
  <c r="M37" i="8"/>
  <c r="L37" i="8"/>
  <c r="I37" i="8"/>
  <c r="H37" i="8"/>
  <c r="E37" i="8"/>
  <c r="D37" i="8"/>
  <c r="A37" i="8"/>
  <c r="T36" i="8"/>
  <c r="Q36" i="8"/>
  <c r="P36" i="8"/>
  <c r="M36" i="8"/>
  <c r="L36" i="8"/>
  <c r="I36" i="8"/>
  <c r="H36" i="8"/>
  <c r="E36" i="8"/>
  <c r="D36" i="8"/>
  <c r="A36" i="8"/>
  <c r="T35" i="8"/>
  <c r="Q35" i="8"/>
  <c r="P35" i="8"/>
  <c r="M35" i="8"/>
  <c r="L35" i="8"/>
  <c r="I35" i="8"/>
  <c r="H35" i="8"/>
  <c r="E35" i="8"/>
  <c r="D35" i="8"/>
  <c r="A35" i="8"/>
  <c r="T33" i="8"/>
  <c r="H32" i="8"/>
  <c r="T30" i="8"/>
  <c r="Q30" i="8"/>
  <c r="P30" i="8"/>
  <c r="M30" i="8"/>
  <c r="L30" i="8"/>
  <c r="I30" i="8"/>
  <c r="H30" i="8"/>
  <c r="E30" i="8"/>
  <c r="D30" i="8"/>
  <c r="A30" i="8"/>
  <c r="Q29" i="8"/>
  <c r="M29" i="8"/>
  <c r="I29" i="8"/>
  <c r="E29" i="8"/>
  <c r="A29" i="8"/>
  <c r="T28" i="8"/>
  <c r="Q28" i="8"/>
  <c r="P28" i="8"/>
  <c r="M28" i="8"/>
  <c r="L28" i="8"/>
  <c r="I28" i="8"/>
  <c r="H28" i="8"/>
  <c r="E28" i="8"/>
  <c r="D28" i="8"/>
  <c r="A28" i="8"/>
  <c r="T27" i="8"/>
  <c r="Q27" i="8"/>
  <c r="P27" i="8"/>
  <c r="M27" i="8"/>
  <c r="L27" i="8"/>
  <c r="I27" i="8"/>
  <c r="H27" i="8"/>
  <c r="E27" i="8"/>
  <c r="D27" i="8"/>
  <c r="A27" i="8"/>
  <c r="T26" i="8"/>
  <c r="Q26" i="8"/>
  <c r="P26" i="8"/>
  <c r="M26" i="8"/>
  <c r="L26" i="8"/>
  <c r="I26" i="8"/>
  <c r="H26" i="8"/>
  <c r="E26" i="8"/>
  <c r="D26" i="8"/>
  <c r="A26" i="8"/>
  <c r="T25" i="8"/>
  <c r="Q25" i="8"/>
  <c r="P25" i="8"/>
  <c r="M25" i="8"/>
  <c r="L25" i="8"/>
  <c r="I25" i="8"/>
  <c r="H25" i="8"/>
  <c r="E25" i="8"/>
  <c r="D25" i="8"/>
  <c r="A25" i="8"/>
  <c r="H22" i="8"/>
  <c r="D21" i="8"/>
  <c r="T20" i="8"/>
  <c r="Q20" i="8"/>
  <c r="P20" i="8"/>
  <c r="M20" i="8"/>
  <c r="L20" i="8"/>
  <c r="I20" i="8"/>
  <c r="H20" i="8"/>
  <c r="E20" i="8"/>
  <c r="D20" i="8"/>
  <c r="A20" i="8"/>
  <c r="Q19" i="8"/>
  <c r="M19" i="8"/>
  <c r="I19" i="8"/>
  <c r="E19" i="8"/>
  <c r="A19" i="8"/>
  <c r="T18" i="8"/>
  <c r="Q18" i="8"/>
  <c r="P18" i="8"/>
  <c r="M18" i="8"/>
  <c r="L18" i="8"/>
  <c r="I18" i="8"/>
  <c r="H18" i="8"/>
  <c r="E18" i="8"/>
  <c r="D18" i="8"/>
  <c r="A18" i="8"/>
  <c r="T17" i="8"/>
  <c r="Q17" i="8"/>
  <c r="P17" i="8"/>
  <c r="M17" i="8"/>
  <c r="L17" i="8"/>
  <c r="I17" i="8"/>
  <c r="H17" i="8"/>
  <c r="E17" i="8"/>
  <c r="D17" i="8"/>
  <c r="A17" i="8"/>
  <c r="T16" i="8"/>
  <c r="Q16" i="8"/>
  <c r="P16" i="8"/>
  <c r="M16" i="8"/>
  <c r="L16" i="8"/>
  <c r="I16" i="8"/>
  <c r="H16" i="8"/>
  <c r="E16" i="8"/>
  <c r="D16" i="8"/>
  <c r="A16" i="8"/>
  <c r="T15" i="8"/>
  <c r="Q15" i="8"/>
  <c r="P15" i="8"/>
  <c r="M15" i="8"/>
  <c r="L15" i="8"/>
  <c r="I15" i="8"/>
  <c r="H15" i="8"/>
  <c r="E15" i="8"/>
  <c r="D15" i="8"/>
  <c r="A15" i="8"/>
  <c r="T10" i="8"/>
  <c r="Q10" i="8"/>
  <c r="P10" i="8"/>
  <c r="M10" i="8"/>
  <c r="L10" i="8"/>
  <c r="I10" i="8"/>
  <c r="H10" i="8"/>
  <c r="E10" i="8"/>
  <c r="D10" i="8"/>
  <c r="A10" i="8"/>
  <c r="Q9" i="8"/>
  <c r="M9" i="8"/>
  <c r="I9" i="8"/>
  <c r="E9" i="8"/>
  <c r="A9" i="8"/>
  <c r="T8" i="8"/>
  <c r="Q8" i="8"/>
  <c r="P8" i="8"/>
  <c r="M8" i="8"/>
  <c r="L8" i="8"/>
  <c r="I8" i="8"/>
  <c r="H8" i="8"/>
  <c r="E8" i="8"/>
  <c r="D8" i="8"/>
  <c r="A8" i="8"/>
  <c r="T7" i="8"/>
  <c r="Q7" i="8"/>
  <c r="P7" i="8"/>
  <c r="M7" i="8"/>
  <c r="L7" i="8"/>
  <c r="I7" i="8"/>
  <c r="H7" i="8"/>
  <c r="E7" i="8"/>
  <c r="D7" i="8"/>
  <c r="A7" i="8"/>
  <c r="T6" i="8"/>
  <c r="Q6" i="8"/>
  <c r="P6" i="8"/>
  <c r="M6" i="8"/>
  <c r="L6" i="8"/>
  <c r="I6" i="8"/>
  <c r="H6" i="8"/>
  <c r="E6" i="8"/>
  <c r="D6" i="8"/>
  <c r="A6" i="8"/>
  <c r="T5" i="8"/>
  <c r="Q5" i="8"/>
  <c r="P5" i="8"/>
  <c r="M5" i="8"/>
  <c r="L5" i="8"/>
  <c r="I5" i="8"/>
  <c r="H5" i="8"/>
  <c r="E5" i="8"/>
  <c r="D5" i="8"/>
  <c r="A5" i="8"/>
  <c r="A1" i="8"/>
  <c r="H52" i="7"/>
  <c r="Q50" i="7"/>
  <c r="M50" i="7"/>
  <c r="I50" i="7"/>
  <c r="E50" i="7"/>
  <c r="A50" i="7"/>
  <c r="Q49" i="7"/>
  <c r="M49" i="7"/>
  <c r="I49" i="7"/>
  <c r="E49" i="7"/>
  <c r="A49" i="7"/>
  <c r="Q48" i="7"/>
  <c r="M48" i="7"/>
  <c r="I48" i="7"/>
  <c r="E48" i="7"/>
  <c r="A48" i="7"/>
  <c r="Q47" i="7"/>
  <c r="M47" i="7"/>
  <c r="I47" i="7"/>
  <c r="E47" i="7"/>
  <c r="A47" i="7"/>
  <c r="Q46" i="7"/>
  <c r="M46" i="7"/>
  <c r="I46" i="7"/>
  <c r="E46" i="7"/>
  <c r="A46" i="7"/>
  <c r="Q45" i="7"/>
  <c r="M45" i="7"/>
  <c r="I45" i="7"/>
  <c r="E45" i="7"/>
  <c r="A45" i="7"/>
  <c r="H42" i="7"/>
  <c r="Q40" i="7"/>
  <c r="M40" i="7"/>
  <c r="I40" i="7"/>
  <c r="E40" i="7"/>
  <c r="A40" i="7"/>
  <c r="Q39" i="7"/>
  <c r="M39" i="7"/>
  <c r="I39" i="7"/>
  <c r="E39" i="7"/>
  <c r="A39" i="7"/>
  <c r="Q38" i="7"/>
  <c r="M38" i="7"/>
  <c r="I38" i="7"/>
  <c r="E38" i="7"/>
  <c r="A38" i="7"/>
  <c r="Q37" i="7"/>
  <c r="M37" i="7"/>
  <c r="I37" i="7"/>
  <c r="E37" i="7"/>
  <c r="A37" i="7"/>
  <c r="Q36" i="7"/>
  <c r="M36" i="7"/>
  <c r="I36" i="7"/>
  <c r="E36" i="7"/>
  <c r="A36" i="7"/>
  <c r="Q35" i="7"/>
  <c r="M35" i="7"/>
  <c r="I35" i="7"/>
  <c r="E35" i="7"/>
  <c r="A35" i="7"/>
  <c r="T33" i="7"/>
  <c r="H32" i="7"/>
  <c r="Q30" i="7"/>
  <c r="M30" i="7"/>
  <c r="I30" i="7"/>
  <c r="E30" i="7"/>
  <c r="A30" i="7"/>
  <c r="Q29" i="7"/>
  <c r="M29" i="7"/>
  <c r="I29" i="7"/>
  <c r="E29" i="7"/>
  <c r="A29" i="7"/>
  <c r="Q28" i="7"/>
  <c r="M28" i="7"/>
  <c r="I28" i="7"/>
  <c r="E28" i="7"/>
  <c r="A28" i="7"/>
  <c r="Q27" i="7"/>
  <c r="M27" i="7"/>
  <c r="I27" i="7"/>
  <c r="E27" i="7"/>
  <c r="A27" i="7"/>
  <c r="Q26" i="7"/>
  <c r="M26" i="7"/>
  <c r="I26" i="7"/>
  <c r="E26" i="7"/>
  <c r="A26" i="7"/>
  <c r="Q25" i="7"/>
  <c r="M25" i="7"/>
  <c r="I25" i="7"/>
  <c r="E25" i="7"/>
  <c r="A25" i="7"/>
  <c r="H22" i="7"/>
  <c r="D21" i="7"/>
  <c r="Q20" i="7"/>
  <c r="M20" i="7"/>
  <c r="I20" i="7"/>
  <c r="E20" i="7"/>
  <c r="A20" i="7"/>
  <c r="Q19" i="7"/>
  <c r="M19" i="7"/>
  <c r="I19" i="7"/>
  <c r="E19" i="7"/>
  <c r="A19" i="7"/>
  <c r="Q18" i="7"/>
  <c r="M18" i="7"/>
  <c r="I18" i="7"/>
  <c r="E18" i="7"/>
  <c r="A18" i="7"/>
  <c r="Q17" i="7"/>
  <c r="M17" i="7"/>
  <c r="I17" i="7"/>
  <c r="E17" i="7"/>
  <c r="A17" i="7"/>
  <c r="Q16" i="7"/>
  <c r="M16" i="7"/>
  <c r="I16" i="7"/>
  <c r="E16" i="7"/>
  <c r="A16" i="7"/>
  <c r="Q15" i="7"/>
  <c r="M15" i="7"/>
  <c r="I15" i="7"/>
  <c r="E15" i="7"/>
  <c r="A15" i="7"/>
  <c r="Q10" i="7"/>
  <c r="M10" i="7"/>
  <c r="I10" i="7"/>
  <c r="E10" i="7"/>
  <c r="A10" i="7"/>
  <c r="Q9" i="7"/>
  <c r="M9" i="7"/>
  <c r="I9" i="7"/>
  <c r="E9" i="7"/>
  <c r="A9" i="7"/>
  <c r="Q8" i="7"/>
  <c r="M8" i="7"/>
  <c r="I8" i="7"/>
  <c r="E8" i="7"/>
  <c r="A8" i="7"/>
  <c r="Q7" i="7"/>
  <c r="M7" i="7"/>
  <c r="I7" i="7"/>
  <c r="E7" i="7"/>
  <c r="A7" i="7"/>
  <c r="Q6" i="7"/>
  <c r="M6" i="7"/>
  <c r="I6" i="7"/>
  <c r="E6" i="7"/>
  <c r="A6" i="7"/>
  <c r="Q5" i="7"/>
  <c r="M5" i="7"/>
  <c r="I5" i="7"/>
  <c r="E5" i="7"/>
  <c r="A5" i="7"/>
  <c r="A1" i="7"/>
  <c r="AE42" i="6"/>
  <c r="AD41" i="6"/>
  <c r="AF41" i="6" s="1"/>
  <c r="Y41" i="6"/>
  <c r="O28" i="11" s="1"/>
  <c r="AE40" i="6"/>
  <c r="AC40" i="6"/>
  <c r="Y40" i="6"/>
  <c r="P28" i="11" s="1"/>
  <c r="AD39" i="6"/>
  <c r="AC39" i="6"/>
  <c r="Y39" i="6"/>
  <c r="N28" i="11" s="1"/>
  <c r="AE38" i="6"/>
  <c r="AC38" i="6"/>
  <c r="Y38" i="6"/>
  <c r="Y37" i="6"/>
  <c r="K28" i="11" s="1"/>
  <c r="S37" i="6"/>
  <c r="P37" i="6"/>
  <c r="P38" i="6" s="1"/>
  <c r="T49" i="8" s="1"/>
  <c r="M37" i="6"/>
  <c r="J37" i="6"/>
  <c r="G37" i="6"/>
  <c r="D37" i="6"/>
  <c r="AE34" i="6"/>
  <c r="AD33" i="6"/>
  <c r="AF33" i="6" s="1"/>
  <c r="Y33" i="6"/>
  <c r="O27" i="11" s="1"/>
  <c r="AE32" i="6"/>
  <c r="AC32" i="6"/>
  <c r="Y32" i="6"/>
  <c r="P27" i="11" s="1"/>
  <c r="AD31" i="6"/>
  <c r="AC31" i="6"/>
  <c r="Y31" i="6"/>
  <c r="N27" i="11" s="1"/>
  <c r="AE30" i="6"/>
  <c r="AC30" i="6"/>
  <c r="Y30" i="6"/>
  <c r="L27" i="11" s="1"/>
  <c r="Y29" i="6"/>
  <c r="K27" i="11" s="1"/>
  <c r="S29" i="6"/>
  <c r="P29" i="6"/>
  <c r="P30" i="6" s="1"/>
  <c r="P49" i="8" s="1"/>
  <c r="M29" i="6"/>
  <c r="J29" i="6"/>
  <c r="G29" i="6"/>
  <c r="D29" i="6"/>
  <c r="AE26" i="6"/>
  <c r="AD25" i="6"/>
  <c r="AF25" i="6" s="1"/>
  <c r="Y25" i="6"/>
  <c r="O26" i="11" s="1"/>
  <c r="AE24" i="6"/>
  <c r="AC24" i="6"/>
  <c r="Y24" i="6"/>
  <c r="P26" i="11" s="1"/>
  <c r="AD23" i="6"/>
  <c r="AC23" i="6"/>
  <c r="Y23" i="6"/>
  <c r="N26" i="11" s="1"/>
  <c r="AE22" i="6"/>
  <c r="AC22" i="6"/>
  <c r="Y22" i="6"/>
  <c r="L26" i="11" s="1"/>
  <c r="Y21" i="6"/>
  <c r="K26" i="11" s="1"/>
  <c r="S21" i="6"/>
  <c r="P21" i="6"/>
  <c r="P22" i="6" s="1"/>
  <c r="L49" i="8" s="1"/>
  <c r="M21" i="6"/>
  <c r="J21" i="6"/>
  <c r="G21" i="6"/>
  <c r="D21" i="6"/>
  <c r="AE18" i="6"/>
  <c r="AD17" i="6"/>
  <c r="AF17" i="6" s="1"/>
  <c r="Y17" i="6"/>
  <c r="O25" i="11" s="1"/>
  <c r="AE16" i="6"/>
  <c r="AC16" i="6"/>
  <c r="Y16" i="6"/>
  <c r="P25" i="11" s="1"/>
  <c r="AD15" i="6"/>
  <c r="AC15" i="6"/>
  <c r="Y15" i="6"/>
  <c r="N25" i="11" s="1"/>
  <c r="AE14" i="6"/>
  <c r="AC14" i="6"/>
  <c r="Y14" i="6"/>
  <c r="L25" i="11" s="1"/>
  <c r="Y13" i="6"/>
  <c r="K25" i="11" s="1"/>
  <c r="S13" i="6"/>
  <c r="P13" i="6"/>
  <c r="M13" i="6"/>
  <c r="J13" i="6"/>
  <c r="G13" i="6"/>
  <c r="D13" i="6"/>
  <c r="AE10" i="6"/>
  <c r="AD9" i="6"/>
  <c r="AF9" i="6" s="1"/>
  <c r="Y9" i="6"/>
  <c r="O24" i="11" s="1"/>
  <c r="AE8" i="6"/>
  <c r="AC8" i="6"/>
  <c r="Y8" i="6"/>
  <c r="P24" i="11" s="1"/>
  <c r="AD7" i="6"/>
  <c r="AD11" i="6" s="1"/>
  <c r="AC7" i="6"/>
  <c r="Y7" i="6"/>
  <c r="N24" i="11" s="1"/>
  <c r="AE6" i="6"/>
  <c r="AC6" i="6"/>
  <c r="Y6" i="6"/>
  <c r="L24" i="11" s="1"/>
  <c r="Y5" i="6"/>
  <c r="K24" i="11" s="1"/>
  <c r="S5" i="6"/>
  <c r="P5" i="6"/>
  <c r="M5" i="6"/>
  <c r="J5" i="6"/>
  <c r="G5" i="6"/>
  <c r="D5" i="6"/>
  <c r="AE42" i="5"/>
  <c r="AD41" i="5"/>
  <c r="AF41" i="5" s="1"/>
  <c r="Y41" i="5"/>
  <c r="O23" i="11" s="1"/>
  <c r="AE40" i="5"/>
  <c r="AC40" i="5"/>
  <c r="Y40" i="5"/>
  <c r="P23" i="11" s="1"/>
  <c r="AD39" i="5"/>
  <c r="AC39" i="5"/>
  <c r="Y39" i="5"/>
  <c r="N23" i="11" s="1"/>
  <c r="AE38" i="5"/>
  <c r="AC38" i="5"/>
  <c r="Y38" i="5"/>
  <c r="L23" i="11" s="1"/>
  <c r="Y37" i="5"/>
  <c r="K23" i="11" s="1"/>
  <c r="S37" i="5"/>
  <c r="P37" i="5"/>
  <c r="P38" i="5" s="1"/>
  <c r="M37" i="5"/>
  <c r="J37" i="5"/>
  <c r="G37" i="5"/>
  <c r="D37" i="5"/>
  <c r="AE34" i="5"/>
  <c r="AD33" i="5"/>
  <c r="AF33" i="5" s="1"/>
  <c r="Y33" i="5"/>
  <c r="O22" i="11" s="1"/>
  <c r="AE32" i="5"/>
  <c r="AC32" i="5"/>
  <c r="Y32" i="5"/>
  <c r="P22" i="11" s="1"/>
  <c r="AD31" i="5"/>
  <c r="AC31" i="5"/>
  <c r="Y31" i="5"/>
  <c r="N22" i="11" s="1"/>
  <c r="AE30" i="5"/>
  <c r="AC30" i="5"/>
  <c r="Y30" i="5"/>
  <c r="L22" i="11" s="1"/>
  <c r="Y29" i="5"/>
  <c r="K22" i="11" s="1"/>
  <c r="S29" i="5"/>
  <c r="P29" i="5"/>
  <c r="M29" i="5"/>
  <c r="J29" i="5"/>
  <c r="G29" i="5"/>
  <c r="D29" i="5"/>
  <c r="AE26" i="5"/>
  <c r="AD25" i="5"/>
  <c r="AF25" i="5" s="1"/>
  <c r="Y25" i="5"/>
  <c r="O21" i="11" s="1"/>
  <c r="AE24" i="5"/>
  <c r="AC24" i="5"/>
  <c r="Y24" i="5"/>
  <c r="P21" i="11" s="1"/>
  <c r="AD23" i="5"/>
  <c r="AC23" i="5"/>
  <c r="Y23" i="5"/>
  <c r="N21" i="11" s="1"/>
  <c r="AE22" i="5"/>
  <c r="AC22" i="5"/>
  <c r="Y22" i="5"/>
  <c r="L21" i="11" s="1"/>
  <c r="Y21" i="5"/>
  <c r="K21" i="11" s="1"/>
  <c r="S21" i="5"/>
  <c r="P21" i="5"/>
  <c r="M21" i="5"/>
  <c r="J21" i="5"/>
  <c r="G21" i="5"/>
  <c r="D21" i="5"/>
  <c r="AE18" i="5"/>
  <c r="AD17" i="5"/>
  <c r="AF17" i="5" s="1"/>
  <c r="Y17" i="5"/>
  <c r="O20" i="11" s="1"/>
  <c r="AE16" i="5"/>
  <c r="AC16" i="5"/>
  <c r="Y16" i="5"/>
  <c r="P20" i="11" s="1"/>
  <c r="AD15" i="5"/>
  <c r="AC15" i="5"/>
  <c r="Y15" i="5"/>
  <c r="N20" i="11" s="1"/>
  <c r="AE14" i="5"/>
  <c r="AC14" i="5"/>
  <c r="Y14" i="5"/>
  <c r="L20" i="11" s="1"/>
  <c r="Y13" i="5"/>
  <c r="K20" i="11" s="1"/>
  <c r="S13" i="5"/>
  <c r="P13" i="5"/>
  <c r="H39" i="8" s="1"/>
  <c r="M13" i="5"/>
  <c r="J13" i="5"/>
  <c r="G13" i="5"/>
  <c r="D13" i="5"/>
  <c r="AE10" i="5"/>
  <c r="AD9" i="5"/>
  <c r="AF9" i="5" s="1"/>
  <c r="Y9" i="5"/>
  <c r="O19" i="11" s="1"/>
  <c r="AE8" i="5"/>
  <c r="AC8" i="5"/>
  <c r="Y8" i="5"/>
  <c r="P19" i="11" s="1"/>
  <c r="AD7" i="5"/>
  <c r="AC7" i="5"/>
  <c r="Y7" i="5"/>
  <c r="N19" i="11" s="1"/>
  <c r="AE6" i="5"/>
  <c r="AC6" i="5"/>
  <c r="Y6" i="5"/>
  <c r="L19" i="11" s="1"/>
  <c r="Y5" i="5"/>
  <c r="K19" i="11" s="1"/>
  <c r="S5" i="5"/>
  <c r="P5" i="5"/>
  <c r="M5" i="5"/>
  <c r="J5" i="5"/>
  <c r="G5" i="5"/>
  <c r="D5" i="5"/>
  <c r="AE42" i="4"/>
  <c r="AD41" i="4"/>
  <c r="AF41" i="4" s="1"/>
  <c r="O18" i="11"/>
  <c r="AE40" i="4"/>
  <c r="AC40" i="4"/>
  <c r="P18" i="11"/>
  <c r="AD39" i="4"/>
  <c r="AC39" i="4"/>
  <c r="N18" i="11"/>
  <c r="AE38" i="4"/>
  <c r="AC38" i="4"/>
  <c r="K18" i="11"/>
  <c r="AE34" i="4"/>
  <c r="AD33" i="4"/>
  <c r="AF33" i="4" s="1"/>
  <c r="Y33" i="4"/>
  <c r="O17" i="11" s="1"/>
  <c r="AE32" i="4"/>
  <c r="AC32" i="4"/>
  <c r="Y32" i="4"/>
  <c r="P17" i="11" s="1"/>
  <c r="AD31" i="4"/>
  <c r="AC31" i="4"/>
  <c r="Y31" i="4"/>
  <c r="N17" i="11" s="1"/>
  <c r="AE30" i="4"/>
  <c r="AC30" i="4"/>
  <c r="Y30" i="4"/>
  <c r="L17" i="11" s="1"/>
  <c r="Y29" i="4"/>
  <c r="K17" i="11" s="1"/>
  <c r="S29" i="4"/>
  <c r="P29" i="4"/>
  <c r="M29" i="4"/>
  <c r="J29" i="4"/>
  <c r="G29" i="4"/>
  <c r="D29" i="4"/>
  <c r="AE26" i="4"/>
  <c r="AD25" i="4"/>
  <c r="AF25" i="4" s="1"/>
  <c r="Y25" i="4"/>
  <c r="O16" i="11" s="1"/>
  <c r="AE24" i="4"/>
  <c r="AC24" i="4"/>
  <c r="Y24" i="4"/>
  <c r="P16" i="11" s="1"/>
  <c r="AD23" i="4"/>
  <c r="AC23" i="4"/>
  <c r="Y23" i="4"/>
  <c r="N16" i="11" s="1"/>
  <c r="AE22" i="4"/>
  <c r="AC22" i="4"/>
  <c r="Y22" i="4"/>
  <c r="L16" i="11" s="1"/>
  <c r="Y21" i="4"/>
  <c r="K16" i="11" s="1"/>
  <c r="S21" i="4"/>
  <c r="P21" i="4"/>
  <c r="M21" i="4"/>
  <c r="J21" i="4"/>
  <c r="G21" i="4"/>
  <c r="D21" i="4"/>
  <c r="AE18" i="4"/>
  <c r="AD17" i="4"/>
  <c r="AF17" i="4" s="1"/>
  <c r="Y17" i="4"/>
  <c r="O15" i="11" s="1"/>
  <c r="AE16" i="4"/>
  <c r="AC16" i="4"/>
  <c r="Y16" i="4"/>
  <c r="P15" i="11" s="1"/>
  <c r="AD15" i="4"/>
  <c r="AC15" i="4"/>
  <c r="Y15" i="4"/>
  <c r="N15" i="11" s="1"/>
  <c r="AE14" i="4"/>
  <c r="AC14" i="4"/>
  <c r="L15" i="11"/>
  <c r="K15" i="11"/>
  <c r="S13" i="4"/>
  <c r="P13" i="4"/>
  <c r="M13" i="4"/>
  <c r="J13" i="4"/>
  <c r="G13" i="4"/>
  <c r="D13" i="4"/>
  <c r="AE10" i="4"/>
  <c r="AD9" i="4"/>
  <c r="AF9" i="4" s="1"/>
  <c r="Y9" i="4"/>
  <c r="O14" i="11" s="1"/>
  <c r="AE8" i="4"/>
  <c r="AC8" i="4"/>
  <c r="Y8" i="4"/>
  <c r="P14" i="11" s="1"/>
  <c r="AD7" i="4"/>
  <c r="AC7" i="4"/>
  <c r="Y7" i="4"/>
  <c r="N14" i="11" s="1"/>
  <c r="AE6" i="4"/>
  <c r="AC6" i="4"/>
  <c r="Y6" i="4"/>
  <c r="L14" i="11" s="1"/>
  <c r="Y5" i="4"/>
  <c r="K14" i="11" s="1"/>
  <c r="S5" i="4"/>
  <c r="P5" i="4"/>
  <c r="P6" i="4" s="1"/>
  <c r="D29" i="8" s="1"/>
  <c r="M5" i="4"/>
  <c r="J5" i="4"/>
  <c r="G5" i="4"/>
  <c r="D5" i="4"/>
  <c r="AE42" i="3"/>
  <c r="AD41" i="3"/>
  <c r="AF41" i="3" s="1"/>
  <c r="Y41" i="3"/>
  <c r="O13" i="11" s="1"/>
  <c r="AE40" i="3"/>
  <c r="AC40" i="3"/>
  <c r="Y40" i="3"/>
  <c r="P13" i="11" s="1"/>
  <c r="AD39" i="3"/>
  <c r="AC39" i="3"/>
  <c r="Y39" i="3"/>
  <c r="N13" i="11" s="1"/>
  <c r="AE38" i="3"/>
  <c r="AC38" i="3"/>
  <c r="Y38" i="3"/>
  <c r="L13" i="11" s="1"/>
  <c r="Y37" i="3"/>
  <c r="K13" i="11" s="1"/>
  <c r="S37" i="3"/>
  <c r="P37" i="3"/>
  <c r="T19" i="8" s="1"/>
  <c r="M37" i="3"/>
  <c r="J37" i="3"/>
  <c r="G37" i="3"/>
  <c r="D37" i="3"/>
  <c r="AE34" i="3"/>
  <c r="AD33" i="3"/>
  <c r="AF33" i="3" s="1"/>
  <c r="Y33" i="3"/>
  <c r="O12" i="11" s="1"/>
  <c r="AE32" i="3"/>
  <c r="AC32" i="3"/>
  <c r="Y32" i="3"/>
  <c r="P12" i="11" s="1"/>
  <c r="AD31" i="3"/>
  <c r="AC31" i="3"/>
  <c r="Y31" i="3"/>
  <c r="N12" i="11" s="1"/>
  <c r="AE30" i="3"/>
  <c r="AC30" i="3"/>
  <c r="Y30" i="3"/>
  <c r="L12" i="11" s="1"/>
  <c r="Y29" i="3"/>
  <c r="K12" i="11" s="1"/>
  <c r="S29" i="3"/>
  <c r="P29" i="3"/>
  <c r="M29" i="3"/>
  <c r="J29" i="3"/>
  <c r="G29" i="3"/>
  <c r="D29" i="3"/>
  <c r="AE26" i="3"/>
  <c r="AD25" i="3"/>
  <c r="AF25" i="3" s="1"/>
  <c r="Y25" i="3"/>
  <c r="O11" i="11" s="1"/>
  <c r="AE24" i="3"/>
  <c r="AC24" i="3"/>
  <c r="Y24" i="3"/>
  <c r="P11" i="11" s="1"/>
  <c r="AD23" i="3"/>
  <c r="AC23" i="3"/>
  <c r="Y23" i="3"/>
  <c r="N11" i="11" s="1"/>
  <c r="AE22" i="3"/>
  <c r="AC22" i="3"/>
  <c r="Y22" i="3"/>
  <c r="L11" i="11" s="1"/>
  <c r="Y21" i="3"/>
  <c r="K11" i="11" s="1"/>
  <c r="S21" i="3"/>
  <c r="P21" i="3"/>
  <c r="M21" i="3"/>
  <c r="J21" i="3"/>
  <c r="G21" i="3"/>
  <c r="D21" i="3"/>
  <c r="AE18" i="3"/>
  <c r="AD17" i="3"/>
  <c r="AF17" i="3" s="1"/>
  <c r="Y17" i="3"/>
  <c r="O10" i="11" s="1"/>
  <c r="AE16" i="3"/>
  <c r="AC16" i="3"/>
  <c r="Y16" i="3"/>
  <c r="P10" i="11" s="1"/>
  <c r="AD15" i="3"/>
  <c r="AC15" i="3"/>
  <c r="Y15" i="3"/>
  <c r="N10" i="11" s="1"/>
  <c r="AE14" i="3"/>
  <c r="AC14" i="3"/>
  <c r="Y14" i="3"/>
  <c r="L10" i="11" s="1"/>
  <c r="Y13" i="3"/>
  <c r="K10" i="11" s="1"/>
  <c r="S13" i="3"/>
  <c r="H19" i="8"/>
  <c r="M13" i="3"/>
  <c r="J13" i="3"/>
  <c r="G13" i="3"/>
  <c r="D13" i="3"/>
  <c r="AE10" i="3"/>
  <c r="AD9" i="3"/>
  <c r="AF9" i="3" s="1"/>
  <c r="Y9" i="3"/>
  <c r="O9" i="11" s="1"/>
  <c r="AE8" i="3"/>
  <c r="AC8" i="3"/>
  <c r="Y8" i="3"/>
  <c r="P9" i="11" s="1"/>
  <c r="AD7" i="3"/>
  <c r="AC7" i="3"/>
  <c r="AE6" i="3"/>
  <c r="AC6" i="3"/>
  <c r="Y6" i="3"/>
  <c r="L9" i="11" s="1"/>
  <c r="Y5" i="3"/>
  <c r="K9" i="11" s="1"/>
  <c r="S5" i="3"/>
  <c r="P5" i="3"/>
  <c r="D19" i="8" s="1"/>
  <c r="M5" i="3"/>
  <c r="J5" i="3"/>
  <c r="G5" i="3"/>
  <c r="D5" i="3"/>
  <c r="AE42" i="2"/>
  <c r="AD41" i="2"/>
  <c r="AF41" i="2" s="1"/>
  <c r="Y41" i="2"/>
  <c r="O8" i="11" s="1"/>
  <c r="AE40" i="2"/>
  <c r="AC40" i="2"/>
  <c r="Y40" i="2"/>
  <c r="P8" i="11" s="1"/>
  <c r="AD39" i="2"/>
  <c r="AC39" i="2"/>
  <c r="Y39" i="2"/>
  <c r="N8" i="11" s="1"/>
  <c r="AE38" i="2"/>
  <c r="AC38" i="2"/>
  <c r="Y38" i="2"/>
  <c r="L8" i="11" s="1"/>
  <c r="Y37" i="2"/>
  <c r="K8" i="11" s="1"/>
  <c r="S37" i="2"/>
  <c r="P37" i="2"/>
  <c r="T9" i="8" s="1"/>
  <c r="M37" i="2"/>
  <c r="J37" i="2"/>
  <c r="G37" i="2"/>
  <c r="D37" i="2"/>
  <c r="AE34" i="2"/>
  <c r="AD33" i="2"/>
  <c r="AF33" i="2" s="1"/>
  <c r="O7" i="11"/>
  <c r="AE32" i="2"/>
  <c r="AC32" i="2"/>
  <c r="Y32" i="2"/>
  <c r="P7" i="11" s="1"/>
  <c r="AD31" i="2"/>
  <c r="AC31" i="2"/>
  <c r="Y31" i="2"/>
  <c r="N7" i="11" s="1"/>
  <c r="AE30" i="2"/>
  <c r="AC30" i="2"/>
  <c r="Y30" i="2"/>
  <c r="L7" i="11" s="1"/>
  <c r="Y29" i="2"/>
  <c r="K7" i="11" s="1"/>
  <c r="S29" i="2"/>
  <c r="P29" i="2"/>
  <c r="M29" i="2"/>
  <c r="J29" i="2"/>
  <c r="G29" i="2"/>
  <c r="D29" i="2"/>
  <c r="AE26" i="2"/>
  <c r="AD25" i="2"/>
  <c r="AF25" i="2" s="1"/>
  <c r="Y25" i="2"/>
  <c r="O6" i="11" s="1"/>
  <c r="AE24" i="2"/>
  <c r="AC24" i="2"/>
  <c r="Y24" i="2"/>
  <c r="P6" i="11" s="1"/>
  <c r="AD23" i="2"/>
  <c r="AC23" i="2"/>
  <c r="AE22" i="2"/>
  <c r="AC22" i="2"/>
  <c r="Y21" i="2"/>
  <c r="K6" i="11" s="1"/>
  <c r="S21" i="2"/>
  <c r="P21" i="2"/>
  <c r="L9" i="8" s="1"/>
  <c r="M21" i="2"/>
  <c r="J21" i="2"/>
  <c r="G21" i="2"/>
  <c r="D21" i="2"/>
  <c r="AE18" i="2"/>
  <c r="AD17" i="2"/>
  <c r="AF17" i="2" s="1"/>
  <c r="Y17" i="2"/>
  <c r="O5" i="11" s="1"/>
  <c r="AE16" i="2"/>
  <c r="AC16" i="2"/>
  <c r="Y16" i="2"/>
  <c r="P5" i="11" s="1"/>
  <c r="AD15" i="2"/>
  <c r="AC15" i="2"/>
  <c r="Y15" i="2"/>
  <c r="N5" i="11" s="1"/>
  <c r="AE14" i="2"/>
  <c r="AC14" i="2"/>
  <c r="Y14" i="2"/>
  <c r="L5" i="11" s="1"/>
  <c r="Y13" i="2"/>
  <c r="K5" i="11" s="1"/>
  <c r="S13" i="2"/>
  <c r="P13" i="2"/>
  <c r="H9" i="8" s="1"/>
  <c r="M13" i="2"/>
  <c r="J13" i="2"/>
  <c r="G13" i="2"/>
  <c r="D13" i="2"/>
  <c r="AE10" i="2"/>
  <c r="AD9" i="2"/>
  <c r="AF9" i="2" s="1"/>
  <c r="Y9" i="2"/>
  <c r="O4" i="11" s="1"/>
  <c r="AE8" i="2"/>
  <c r="AC8" i="2"/>
  <c r="Y8" i="2"/>
  <c r="P4" i="11" s="1"/>
  <c r="AD7" i="2"/>
  <c r="AC7" i="2"/>
  <c r="Y7" i="2"/>
  <c r="N4" i="11" s="1"/>
  <c r="AE6" i="2"/>
  <c r="AC6" i="2"/>
  <c r="Y6" i="2"/>
  <c r="L4" i="11" s="1"/>
  <c r="K4" i="11"/>
  <c r="S5" i="2"/>
  <c r="P5" i="2"/>
  <c r="D9" i="8" s="1"/>
  <c r="M5" i="2"/>
  <c r="J5" i="2"/>
  <c r="G5" i="2"/>
  <c r="D5" i="2"/>
  <c r="H52" i="1"/>
  <c r="I44" i="1"/>
  <c r="E44" i="1"/>
  <c r="A44" i="1"/>
  <c r="H42" i="1"/>
  <c r="Q34" i="1"/>
  <c r="M34" i="1"/>
  <c r="I34" i="1"/>
  <c r="E34" i="1"/>
  <c r="A34" i="1"/>
  <c r="T33" i="1"/>
  <c r="H32" i="1"/>
  <c r="Q24" i="1"/>
  <c r="M24" i="1"/>
  <c r="I24" i="1"/>
  <c r="E24" i="1"/>
  <c r="A24" i="1"/>
  <c r="H22" i="1"/>
  <c r="D21" i="1"/>
  <c r="Q14" i="1"/>
  <c r="M14" i="1"/>
  <c r="I14" i="1"/>
  <c r="E14" i="1"/>
  <c r="A14" i="1"/>
  <c r="Q4" i="1"/>
  <c r="AD27" i="4" l="1"/>
  <c r="W24" i="4" s="1"/>
  <c r="L32" i="1" s="1"/>
  <c r="AD43" i="5"/>
  <c r="P22" i="3"/>
  <c r="L19" i="8" s="1"/>
  <c r="P14" i="4"/>
  <c r="H29" i="8" s="1"/>
  <c r="P6" i="6"/>
  <c r="D49" i="8" s="1"/>
  <c r="P6" i="5"/>
  <c r="D39" i="8" s="1"/>
  <c r="P30" i="4"/>
  <c r="P29" i="8" s="1"/>
  <c r="P30" i="5"/>
  <c r="P39" i="8" s="1"/>
  <c r="P30" i="2"/>
  <c r="P9" i="8" s="1"/>
  <c r="P30" i="3"/>
  <c r="P19" i="8" s="1"/>
  <c r="P22" i="4"/>
  <c r="L29" i="8" s="1"/>
  <c r="P22" i="5"/>
  <c r="L39" i="8" s="1"/>
  <c r="P14" i="6"/>
  <c r="H49" i="8" s="1"/>
  <c r="AE11" i="3"/>
  <c r="W6" i="3" s="1"/>
  <c r="B23" i="1" s="1"/>
  <c r="AF15" i="3"/>
  <c r="AF40" i="3"/>
  <c r="AF16" i="5"/>
  <c r="AF23" i="5"/>
  <c r="AE35" i="3"/>
  <c r="W30" i="3" s="1"/>
  <c r="AD35" i="5"/>
  <c r="AC27" i="4"/>
  <c r="W26" i="4" s="1"/>
  <c r="L33" i="10" s="1"/>
  <c r="AE27" i="5"/>
  <c r="W22" i="5" s="1"/>
  <c r="AD43" i="6"/>
  <c r="AC35" i="4"/>
  <c r="W34" i="4" s="1"/>
  <c r="AD11" i="3"/>
  <c r="W8" i="3" s="1"/>
  <c r="AF16" i="2"/>
  <c r="AD11" i="4"/>
  <c r="AE19" i="5"/>
  <c r="W14" i="5" s="1"/>
  <c r="F43" i="9" s="1"/>
  <c r="AF24" i="5"/>
  <c r="AD35" i="6"/>
  <c r="AF38" i="6"/>
  <c r="AC43" i="3"/>
  <c r="AF24" i="4"/>
  <c r="AE43" i="5"/>
  <c r="AF15" i="6"/>
  <c r="AE27" i="3"/>
  <c r="AF32" i="3"/>
  <c r="AF30" i="6"/>
  <c r="AD43" i="3"/>
  <c r="AF39" i="2"/>
  <c r="AD27" i="5"/>
  <c r="W24" i="5" s="1"/>
  <c r="AF40" i="5"/>
  <c r="AF40" i="6"/>
  <c r="AD19" i="6"/>
  <c r="AE35" i="6"/>
  <c r="W30" i="6" s="1"/>
  <c r="AD27" i="6"/>
  <c r="W24" i="6" s="1"/>
  <c r="AF23" i="6"/>
  <c r="AF14" i="6"/>
  <c r="AE19" i="6"/>
  <c r="W14" i="6" s="1"/>
  <c r="F53" i="9" s="1"/>
  <c r="AC43" i="5"/>
  <c r="AE11" i="5"/>
  <c r="W6" i="5" s="1"/>
  <c r="AC11" i="5"/>
  <c r="W10" i="5" s="1"/>
  <c r="AE43" i="4"/>
  <c r="W38" i="4" s="1"/>
  <c r="W44" i="4" s="1"/>
  <c r="AE35" i="4"/>
  <c r="W30" i="4" s="1"/>
  <c r="AD35" i="4"/>
  <c r="AF31" i="4"/>
  <c r="AD19" i="4"/>
  <c r="AF7" i="4"/>
  <c r="AE11" i="4"/>
  <c r="W6" i="4" s="1"/>
  <c r="B33" i="1" s="1"/>
  <c r="AC11" i="4"/>
  <c r="W10" i="4" s="1"/>
  <c r="D33" i="1" s="1"/>
  <c r="W42" i="3"/>
  <c r="T23" i="1" s="1"/>
  <c r="AD35" i="3"/>
  <c r="W32" i="3" s="1"/>
  <c r="AF23" i="3"/>
  <c r="AF7" i="3"/>
  <c r="AE27" i="2"/>
  <c r="W22" i="2" s="1"/>
  <c r="AF23" i="2"/>
  <c r="AD43" i="2"/>
  <c r="AD35" i="2"/>
  <c r="W32" i="2" s="1"/>
  <c r="P12" i="9" s="1"/>
  <c r="AC35" i="2"/>
  <c r="W34" i="2" s="1"/>
  <c r="AE19" i="2"/>
  <c r="W14" i="2" s="1"/>
  <c r="F13" i="1" s="1"/>
  <c r="AC19" i="2"/>
  <c r="AF15" i="2"/>
  <c r="AD11" i="2"/>
  <c r="W8" i="2" s="1"/>
  <c r="AC27" i="2"/>
  <c r="W26" i="2" s="1"/>
  <c r="AD27" i="2"/>
  <c r="W24" i="2" s="1"/>
  <c r="AE35" i="2"/>
  <c r="AF40" i="2"/>
  <c r="AF6" i="3"/>
  <c r="AF24" i="3"/>
  <c r="AF15" i="4"/>
  <c r="AF23" i="4"/>
  <c r="AF32" i="4"/>
  <c r="AF38" i="4"/>
  <c r="AD43" i="4"/>
  <c r="AC19" i="5"/>
  <c r="W18" i="5" s="1"/>
  <c r="AD19" i="5"/>
  <c r="AF22" i="5"/>
  <c r="AF32" i="5"/>
  <c r="AF39" i="5"/>
  <c r="AC11" i="6"/>
  <c r="W10" i="6" s="1"/>
  <c r="AF16" i="6"/>
  <c r="AC27" i="6"/>
  <c r="W26" i="6" s="1"/>
  <c r="AF31" i="6"/>
  <c r="AC11" i="2"/>
  <c r="W10" i="2" s="1"/>
  <c r="AF14" i="2"/>
  <c r="AE43" i="2"/>
  <c r="W38" i="2" s="1"/>
  <c r="AC35" i="3"/>
  <c r="W34" i="3" s="1"/>
  <c r="P23" i="1" s="1"/>
  <c r="AF6" i="4"/>
  <c r="AD11" i="5"/>
  <c r="AF8" i="5"/>
  <c r="AF15" i="5"/>
  <c r="AE35" i="5"/>
  <c r="W30" i="5" s="1"/>
  <c r="AF6" i="6"/>
  <c r="AE27" i="6"/>
  <c r="AF32" i="6"/>
  <c r="W42" i="6"/>
  <c r="T53" i="1" s="1"/>
  <c r="AF6" i="2"/>
  <c r="AD19" i="2"/>
  <c r="W16" i="2" s="1"/>
  <c r="J6" i="11"/>
  <c r="AF24" i="2"/>
  <c r="AC43" i="2"/>
  <c r="AF8" i="3"/>
  <c r="AC19" i="3"/>
  <c r="W18" i="3" s="1"/>
  <c r="H23" i="1" s="1"/>
  <c r="AD19" i="3"/>
  <c r="AF22" i="3"/>
  <c r="AF31" i="3"/>
  <c r="AE43" i="3"/>
  <c r="W38" i="3" s="1"/>
  <c r="W40" i="3"/>
  <c r="T22" i="1" s="1"/>
  <c r="AE27" i="4"/>
  <c r="AF27" i="4" s="1"/>
  <c r="AD28" i="4" s="1"/>
  <c r="AF30" i="4"/>
  <c r="AF40" i="4"/>
  <c r="AF22" i="6"/>
  <c r="AC43" i="6"/>
  <c r="AC27" i="3"/>
  <c r="W26" i="3" s="1"/>
  <c r="L23" i="9" s="1"/>
  <c r="J9" i="11"/>
  <c r="J4" i="11"/>
  <c r="J13" i="11"/>
  <c r="J22" i="11"/>
  <c r="J23" i="11"/>
  <c r="L33" i="8"/>
  <c r="W18" i="2"/>
  <c r="A4" i="9"/>
  <c r="A4" i="10"/>
  <c r="A4" i="7"/>
  <c r="A4" i="8"/>
  <c r="Q4" i="9"/>
  <c r="Q4" i="10"/>
  <c r="Q4" i="7"/>
  <c r="Q4" i="8"/>
  <c r="M14" i="9"/>
  <c r="M14" i="8"/>
  <c r="M14" i="10"/>
  <c r="M14" i="7"/>
  <c r="E24" i="9"/>
  <c r="E24" i="10"/>
  <c r="E24" i="7"/>
  <c r="E24" i="8"/>
  <c r="A34" i="9"/>
  <c r="A34" i="8"/>
  <c r="A34" i="10"/>
  <c r="A34" i="7"/>
  <c r="Q34" i="9"/>
  <c r="Q34" i="8"/>
  <c r="Q34" i="10"/>
  <c r="Q34" i="7"/>
  <c r="M44" i="9"/>
  <c r="M44" i="10"/>
  <c r="M44" i="7"/>
  <c r="M44" i="8"/>
  <c r="D33" i="10"/>
  <c r="D33" i="8"/>
  <c r="T39" i="8"/>
  <c r="T29" i="8"/>
  <c r="AF43" i="5"/>
  <c r="AC44" i="5" s="1"/>
  <c r="J7" i="11"/>
  <c r="AF38" i="2"/>
  <c r="AF16" i="3"/>
  <c r="J11" i="11"/>
  <c r="AF30" i="3"/>
  <c r="AF39" i="3"/>
  <c r="AF8" i="4"/>
  <c r="J15" i="11"/>
  <c r="AE19" i="4"/>
  <c r="AF22" i="4"/>
  <c r="J17" i="11"/>
  <c r="J20" i="11"/>
  <c r="J26" i="11"/>
  <c r="M4" i="10"/>
  <c r="M4" i="7"/>
  <c r="M4" i="8"/>
  <c r="M4" i="9"/>
  <c r="I14" i="9"/>
  <c r="I14" i="8"/>
  <c r="I14" i="10"/>
  <c r="I14" i="7"/>
  <c r="A24" i="10"/>
  <c r="A24" i="7"/>
  <c r="A24" i="8"/>
  <c r="A24" i="9"/>
  <c r="Q24" i="10"/>
  <c r="Q24" i="7"/>
  <c r="Q24" i="8"/>
  <c r="Q24" i="9"/>
  <c r="M34" i="9"/>
  <c r="M34" i="8"/>
  <c r="M34" i="10"/>
  <c r="M34" i="7"/>
  <c r="I44" i="10"/>
  <c r="I44" i="7"/>
  <c r="I44" i="8"/>
  <c r="I44" i="9"/>
  <c r="AF8" i="2"/>
  <c r="AE11" i="2"/>
  <c r="J5" i="11"/>
  <c r="AF22" i="2"/>
  <c r="AF32" i="2"/>
  <c r="J8" i="11"/>
  <c r="J10" i="11"/>
  <c r="AE19" i="3"/>
  <c r="AD27" i="3"/>
  <c r="J12" i="11"/>
  <c r="AF14" i="4"/>
  <c r="J19" i="11"/>
  <c r="J24" i="11"/>
  <c r="J25" i="11"/>
  <c r="J27" i="11"/>
  <c r="I4" i="8"/>
  <c r="I4" i="9"/>
  <c r="I4" i="10"/>
  <c r="I4" i="7"/>
  <c r="E14" i="9"/>
  <c r="E14" i="8"/>
  <c r="E14" i="10"/>
  <c r="E14" i="7"/>
  <c r="M24" i="8"/>
  <c r="M24" i="9"/>
  <c r="M24" i="10"/>
  <c r="M24" i="7"/>
  <c r="I34" i="9"/>
  <c r="I34" i="8"/>
  <c r="I34" i="10"/>
  <c r="I34" i="7"/>
  <c r="E44" i="8"/>
  <c r="E44" i="9"/>
  <c r="E44" i="10"/>
  <c r="E44" i="7"/>
  <c r="B23" i="10"/>
  <c r="B23" i="7"/>
  <c r="B23" i="8"/>
  <c r="H23" i="10"/>
  <c r="W22" i="3"/>
  <c r="T22" i="9"/>
  <c r="W8" i="4"/>
  <c r="W8" i="6"/>
  <c r="AF7" i="2"/>
  <c r="AF30" i="2"/>
  <c r="AF31" i="2"/>
  <c r="E4" i="9"/>
  <c r="E4" i="10"/>
  <c r="E4" i="7"/>
  <c r="E4" i="8"/>
  <c r="A14" i="10"/>
  <c r="A14" i="7"/>
  <c r="A14" i="9"/>
  <c r="A14" i="8"/>
  <c r="Q14" i="10"/>
  <c r="Q14" i="7"/>
  <c r="Q14" i="9"/>
  <c r="Q14" i="8"/>
  <c r="I24" i="9"/>
  <c r="I24" i="10"/>
  <c r="I24" i="7"/>
  <c r="I24" i="8"/>
  <c r="E34" i="10"/>
  <c r="E34" i="7"/>
  <c r="E34" i="9"/>
  <c r="E34" i="8"/>
  <c r="A44" i="9"/>
  <c r="A44" i="10"/>
  <c r="A44" i="7"/>
  <c r="A44" i="8"/>
  <c r="Q44" i="9"/>
  <c r="Q44" i="10"/>
  <c r="Q44" i="7"/>
  <c r="Q44" i="8"/>
  <c r="F13" i="10"/>
  <c r="L32" i="10"/>
  <c r="L32" i="7"/>
  <c r="L32" i="9"/>
  <c r="L32" i="8"/>
  <c r="L18" i="11"/>
  <c r="J18" i="11" s="1"/>
  <c r="W32" i="5"/>
  <c r="W38" i="5"/>
  <c r="W32" i="6"/>
  <c r="AF38" i="3"/>
  <c r="J14" i="11"/>
  <c r="AF16" i="4"/>
  <c r="J16" i="11"/>
  <c r="AF39" i="4"/>
  <c r="J21" i="11"/>
  <c r="W40" i="2"/>
  <c r="W42" i="2"/>
  <c r="AC11" i="3"/>
  <c r="AF14" i="3"/>
  <c r="AC19" i="4"/>
  <c r="AC43" i="4"/>
  <c r="AF6" i="5"/>
  <c r="AF7" i="5"/>
  <c r="AC27" i="5"/>
  <c r="AF30" i="5"/>
  <c r="AF31" i="5"/>
  <c r="W40" i="5"/>
  <c r="W42" i="5"/>
  <c r="F43" i="8"/>
  <c r="L28" i="11"/>
  <c r="J28" i="11" s="1"/>
  <c r="AF14" i="5"/>
  <c r="AC35" i="5"/>
  <c r="AF38" i="5"/>
  <c r="AF8" i="6"/>
  <c r="AE11" i="6"/>
  <c r="AF11" i="6" s="1"/>
  <c r="AC19" i="6"/>
  <c r="AF24" i="6"/>
  <c r="AC35" i="6"/>
  <c r="W40" i="6"/>
  <c r="AE43" i="6"/>
  <c r="F43" i="7"/>
  <c r="F43" i="10"/>
  <c r="AF7" i="6"/>
  <c r="AF39" i="6"/>
  <c r="B23" i="9" l="1"/>
  <c r="D33" i="7"/>
  <c r="T53" i="8"/>
  <c r="T53" i="9"/>
  <c r="T53" i="7"/>
  <c r="T53" i="10"/>
  <c r="AF43" i="3"/>
  <c r="AE44" i="3" s="1"/>
  <c r="L33" i="1"/>
  <c r="AF19" i="5"/>
  <c r="W20" i="5" s="1"/>
  <c r="F42" i="8" s="1"/>
  <c r="L33" i="9"/>
  <c r="L33" i="7"/>
  <c r="P23" i="8"/>
  <c r="P23" i="9"/>
  <c r="H23" i="7"/>
  <c r="H23" i="8"/>
  <c r="H23" i="9"/>
  <c r="F53" i="7"/>
  <c r="H12" i="9"/>
  <c r="H12" i="1"/>
  <c r="H12" i="10"/>
  <c r="H12" i="7"/>
  <c r="H12" i="8"/>
  <c r="T22" i="7"/>
  <c r="AF27" i="3"/>
  <c r="AC28" i="3" s="1"/>
  <c r="L23" i="10"/>
  <c r="F43" i="1"/>
  <c r="T22" i="8"/>
  <c r="T22" i="10"/>
  <c r="F53" i="1"/>
  <c r="F53" i="10"/>
  <c r="F53" i="8"/>
  <c r="AF27" i="6"/>
  <c r="AE28" i="6" s="1"/>
  <c r="W22" i="6"/>
  <c r="J53" i="10" s="1"/>
  <c r="AD44" i="5"/>
  <c r="AF11" i="5"/>
  <c r="AE12" i="5" s="1"/>
  <c r="AF35" i="4"/>
  <c r="AC36" i="4" s="1"/>
  <c r="W32" i="4"/>
  <c r="W36" i="4" s="1"/>
  <c r="D33" i="9"/>
  <c r="B33" i="8"/>
  <c r="W12" i="4"/>
  <c r="B32" i="8" s="1"/>
  <c r="B33" i="10"/>
  <c r="AF11" i="4"/>
  <c r="AC12" i="4" s="1"/>
  <c r="B33" i="7"/>
  <c r="B33" i="9"/>
  <c r="T23" i="7"/>
  <c r="T23" i="8"/>
  <c r="T23" i="9"/>
  <c r="T23" i="10"/>
  <c r="L23" i="7"/>
  <c r="AF27" i="2"/>
  <c r="AE28" i="2" s="1"/>
  <c r="AF43" i="2"/>
  <c r="AD44" i="2" s="1"/>
  <c r="P12" i="10"/>
  <c r="P12" i="8"/>
  <c r="P12" i="7"/>
  <c r="P12" i="1"/>
  <c r="AF35" i="2"/>
  <c r="AD36" i="2" s="1"/>
  <c r="F13" i="7"/>
  <c r="F13" i="9"/>
  <c r="F13" i="8"/>
  <c r="AF19" i="2"/>
  <c r="W20" i="2" s="1"/>
  <c r="F12" i="9" s="1"/>
  <c r="W8" i="5"/>
  <c r="D42" i="10" s="1"/>
  <c r="AF35" i="3"/>
  <c r="AE36" i="3" s="1"/>
  <c r="P23" i="10"/>
  <c r="L23" i="1"/>
  <c r="L23" i="8"/>
  <c r="W22" i="4"/>
  <c r="J33" i="8" s="1"/>
  <c r="W30" i="2"/>
  <c r="N13" i="8" s="1"/>
  <c r="AE44" i="5"/>
  <c r="AE20" i="5"/>
  <c r="P23" i="7"/>
  <c r="AC12" i="6"/>
  <c r="AD12" i="6"/>
  <c r="W34" i="5"/>
  <c r="AF35" i="5"/>
  <c r="AC36" i="5" s="1"/>
  <c r="W18" i="4"/>
  <c r="AF19" i="4"/>
  <c r="AC20" i="4" s="1"/>
  <c r="T13" i="9"/>
  <c r="T13" i="8"/>
  <c r="T13" i="10"/>
  <c r="T13" i="7"/>
  <c r="T13" i="1"/>
  <c r="W34" i="6"/>
  <c r="W36" i="6" s="1"/>
  <c r="AF35" i="6"/>
  <c r="W10" i="3"/>
  <c r="AF11" i="3"/>
  <c r="AC12" i="3" s="1"/>
  <c r="P52" i="10"/>
  <c r="P52" i="7"/>
  <c r="P52" i="9"/>
  <c r="P52" i="8"/>
  <c r="P52" i="1"/>
  <c r="P42" i="9"/>
  <c r="P42" i="10"/>
  <c r="P42" i="7"/>
  <c r="P42" i="8"/>
  <c r="P42" i="1"/>
  <c r="D22" i="9"/>
  <c r="D22" i="10"/>
  <c r="D22" i="7"/>
  <c r="D22" i="8"/>
  <c r="D22" i="1"/>
  <c r="W14" i="3"/>
  <c r="R33" i="9"/>
  <c r="R33" i="8"/>
  <c r="R33" i="10"/>
  <c r="R33" i="7"/>
  <c r="R33" i="1"/>
  <c r="J43" i="10"/>
  <c r="J43" i="7"/>
  <c r="J43" i="8"/>
  <c r="J43" i="9"/>
  <c r="J43" i="1"/>
  <c r="P22" i="8"/>
  <c r="P22" i="9"/>
  <c r="P22" i="10"/>
  <c r="P22" i="7"/>
  <c r="P22" i="1"/>
  <c r="R23" i="9"/>
  <c r="R23" i="10"/>
  <c r="R23" i="7"/>
  <c r="R23" i="8"/>
  <c r="W44" i="3"/>
  <c r="R23" i="1"/>
  <c r="AC20" i="5"/>
  <c r="AE28" i="4"/>
  <c r="W38" i="6"/>
  <c r="T43" i="9"/>
  <c r="T43" i="10"/>
  <c r="T43" i="7"/>
  <c r="T43" i="8"/>
  <c r="T43" i="1"/>
  <c r="AF43" i="4"/>
  <c r="AC44" i="4" s="1"/>
  <c r="L42" i="8"/>
  <c r="L42" i="9"/>
  <c r="L42" i="10"/>
  <c r="L42" i="7"/>
  <c r="L42" i="1"/>
  <c r="T52" i="9"/>
  <c r="T52" i="8"/>
  <c r="T52" i="10"/>
  <c r="T52" i="7"/>
  <c r="T52" i="1"/>
  <c r="W6" i="6"/>
  <c r="AE12" i="6"/>
  <c r="T42" i="8"/>
  <c r="T42" i="9"/>
  <c r="T42" i="10"/>
  <c r="T42" i="7"/>
  <c r="T42" i="1"/>
  <c r="T32" i="9"/>
  <c r="T32" i="8"/>
  <c r="T32" i="10"/>
  <c r="T32" i="7"/>
  <c r="T32" i="1"/>
  <c r="L52" i="9"/>
  <c r="L52" i="8"/>
  <c r="L52" i="10"/>
  <c r="L52" i="7"/>
  <c r="L52" i="1"/>
  <c r="N43" i="9"/>
  <c r="N43" i="10"/>
  <c r="N43" i="7"/>
  <c r="N43" i="8"/>
  <c r="N43" i="1"/>
  <c r="H43" i="8"/>
  <c r="H43" i="9"/>
  <c r="H43" i="10"/>
  <c r="H43" i="7"/>
  <c r="H43" i="1"/>
  <c r="N23" i="10"/>
  <c r="N23" i="7"/>
  <c r="N23" i="8"/>
  <c r="N23" i="9"/>
  <c r="W36" i="3"/>
  <c r="N23" i="1"/>
  <c r="D43" i="9"/>
  <c r="D43" i="10"/>
  <c r="D43" i="7"/>
  <c r="D43" i="8"/>
  <c r="D43" i="1"/>
  <c r="L12" i="9"/>
  <c r="L12" i="8"/>
  <c r="L12" i="10"/>
  <c r="L12" i="7"/>
  <c r="L12" i="1"/>
  <c r="D12" i="9"/>
  <c r="D12" i="1"/>
  <c r="J13" i="9"/>
  <c r="J13" i="8"/>
  <c r="J13" i="10"/>
  <c r="J13" i="7"/>
  <c r="W28" i="2"/>
  <c r="J13" i="1"/>
  <c r="P13" i="9"/>
  <c r="P13" i="8"/>
  <c r="P13" i="10"/>
  <c r="P13" i="7"/>
  <c r="P13" i="1"/>
  <c r="D13" i="9"/>
  <c r="D13" i="1"/>
  <c r="AF43" i="6"/>
  <c r="AC28" i="4"/>
  <c r="AD20" i="5"/>
  <c r="AF19" i="3"/>
  <c r="AD44" i="3"/>
  <c r="W18" i="6"/>
  <c r="AF19" i="6"/>
  <c r="AC20" i="6" s="1"/>
  <c r="W26" i="5"/>
  <c r="AF27" i="5"/>
  <c r="T12" i="9"/>
  <c r="T12" i="8"/>
  <c r="T12" i="10"/>
  <c r="T12" i="7"/>
  <c r="T12" i="1"/>
  <c r="R43" i="10"/>
  <c r="R43" i="7"/>
  <c r="R43" i="8"/>
  <c r="W44" i="5"/>
  <c r="R43" i="9"/>
  <c r="R43" i="1"/>
  <c r="W24" i="3"/>
  <c r="W28" i="3" s="1"/>
  <c r="W6" i="2"/>
  <c r="F42" i="10"/>
  <c r="F42" i="7"/>
  <c r="F42" i="1"/>
  <c r="R13" i="9"/>
  <c r="R13" i="8"/>
  <c r="W44" i="2"/>
  <c r="R13" i="10"/>
  <c r="R13" i="7"/>
  <c r="R13" i="1"/>
  <c r="L53" i="10"/>
  <c r="L53" i="7"/>
  <c r="L53" i="9"/>
  <c r="L53" i="8"/>
  <c r="L53" i="1"/>
  <c r="H13" i="9"/>
  <c r="H13" i="8"/>
  <c r="H13" i="10"/>
  <c r="H13" i="7"/>
  <c r="H13" i="1"/>
  <c r="AF11" i="2"/>
  <c r="AE12" i="2" s="1"/>
  <c r="N53" i="9"/>
  <c r="N53" i="8"/>
  <c r="N53" i="10"/>
  <c r="N53" i="7"/>
  <c r="N53" i="1"/>
  <c r="D52" i="9"/>
  <c r="D52" i="8"/>
  <c r="D52" i="10"/>
  <c r="D52" i="7"/>
  <c r="D52" i="1"/>
  <c r="D32" i="10"/>
  <c r="D32" i="7"/>
  <c r="D32" i="9"/>
  <c r="D32" i="8"/>
  <c r="D32" i="1"/>
  <c r="J23" i="9"/>
  <c r="J23" i="10"/>
  <c r="J23" i="7"/>
  <c r="J23" i="8"/>
  <c r="J23" i="1"/>
  <c r="J53" i="9"/>
  <c r="J53" i="8"/>
  <c r="J53" i="1"/>
  <c r="B43" i="10"/>
  <c r="B43" i="7"/>
  <c r="B43" i="8"/>
  <c r="B43" i="9"/>
  <c r="B43" i="1"/>
  <c r="W14" i="4"/>
  <c r="D53" i="10"/>
  <c r="D53" i="7"/>
  <c r="D53" i="9"/>
  <c r="D53" i="8"/>
  <c r="D53" i="1"/>
  <c r="L13" i="9"/>
  <c r="L13" i="8"/>
  <c r="L13" i="10"/>
  <c r="L13" i="7"/>
  <c r="L13" i="1"/>
  <c r="AC44" i="3"/>
  <c r="N13" i="1" l="1"/>
  <c r="AE28" i="3"/>
  <c r="AE20" i="2"/>
  <c r="W28" i="4"/>
  <c r="J53" i="7"/>
  <c r="W28" i="6"/>
  <c r="F42" i="9"/>
  <c r="B32" i="9"/>
  <c r="AC36" i="2"/>
  <c r="D42" i="1"/>
  <c r="N13" i="10"/>
  <c r="F12" i="7"/>
  <c r="F12" i="1"/>
  <c r="J33" i="7"/>
  <c r="D42" i="8"/>
  <c r="J33" i="10"/>
  <c r="F12" i="10"/>
  <c r="W12" i="5"/>
  <c r="J33" i="9"/>
  <c r="AC20" i="2"/>
  <c r="D42" i="7"/>
  <c r="D42" i="9"/>
  <c r="F12" i="8"/>
  <c r="AD20" i="2"/>
  <c r="AE44" i="2"/>
  <c r="AC36" i="3"/>
  <c r="AD28" i="3"/>
  <c r="AC28" i="6"/>
  <c r="AD28" i="6"/>
  <c r="AD12" i="5"/>
  <c r="AC12" i="5"/>
  <c r="AE36" i="4"/>
  <c r="AD36" i="4"/>
  <c r="AE20" i="4"/>
  <c r="B32" i="10"/>
  <c r="B32" i="7"/>
  <c r="B32" i="1"/>
  <c r="AE12" i="4"/>
  <c r="AD12" i="4"/>
  <c r="AD36" i="3"/>
  <c r="AD28" i="2"/>
  <c r="AC28" i="2"/>
  <c r="AC44" i="2"/>
  <c r="AE36" i="2"/>
  <c r="W36" i="2"/>
  <c r="N12" i="8" s="1"/>
  <c r="N13" i="7"/>
  <c r="N13" i="9"/>
  <c r="J33" i="1"/>
  <c r="J22" i="10"/>
  <c r="J22" i="7"/>
  <c r="J22" i="8"/>
  <c r="J22" i="9"/>
  <c r="J22" i="1"/>
  <c r="R12" i="10"/>
  <c r="R12" i="7"/>
  <c r="R12" i="9"/>
  <c r="R12" i="8"/>
  <c r="R12" i="1"/>
  <c r="L43" i="9"/>
  <c r="L43" i="10"/>
  <c r="L43" i="7"/>
  <c r="L43" i="8"/>
  <c r="L43" i="1"/>
  <c r="H53" i="9"/>
  <c r="H53" i="8"/>
  <c r="H53" i="10"/>
  <c r="H53" i="7"/>
  <c r="H53" i="1"/>
  <c r="F23" i="10"/>
  <c r="F23" i="7"/>
  <c r="F23" i="8"/>
  <c r="F23" i="9"/>
  <c r="F23" i="1"/>
  <c r="AE36" i="6"/>
  <c r="AD36" i="6"/>
  <c r="P43" i="8"/>
  <c r="P43" i="9"/>
  <c r="P43" i="10"/>
  <c r="P43" i="7"/>
  <c r="P43" i="1"/>
  <c r="F33" i="9"/>
  <c r="F33" i="8"/>
  <c r="F33" i="10"/>
  <c r="F33" i="7"/>
  <c r="F33" i="1"/>
  <c r="J52" i="9"/>
  <c r="J52" i="8"/>
  <c r="J52" i="10"/>
  <c r="J52" i="7"/>
  <c r="J52" i="1"/>
  <c r="AC12" i="2"/>
  <c r="AD12" i="2"/>
  <c r="AD28" i="5"/>
  <c r="AE28" i="5"/>
  <c r="W20" i="6"/>
  <c r="AD20" i="6"/>
  <c r="AE20" i="6"/>
  <c r="W20" i="3"/>
  <c r="AC20" i="3"/>
  <c r="AD20" i="3"/>
  <c r="D13" i="8"/>
  <c r="D13" i="10"/>
  <c r="D13" i="7"/>
  <c r="J12" i="10"/>
  <c r="J12" i="7"/>
  <c r="J12" i="9"/>
  <c r="J12" i="8"/>
  <c r="J12" i="1"/>
  <c r="N22" i="9"/>
  <c r="N22" i="10"/>
  <c r="N22" i="7"/>
  <c r="N22" i="8"/>
  <c r="N22" i="1"/>
  <c r="W12" i="6"/>
  <c r="B53" i="9"/>
  <c r="B53" i="8"/>
  <c r="B53" i="10"/>
  <c r="B53" i="7"/>
  <c r="B53" i="1"/>
  <c r="W20" i="4"/>
  <c r="AD20" i="4"/>
  <c r="AD36" i="5"/>
  <c r="AE36" i="5"/>
  <c r="W28" i="5"/>
  <c r="W36" i="5"/>
  <c r="AE20" i="3"/>
  <c r="AC36" i="6"/>
  <c r="B42" i="9"/>
  <c r="B42" i="10"/>
  <c r="B42" i="7"/>
  <c r="B42" i="8"/>
  <c r="B42" i="1"/>
  <c r="N52" i="9"/>
  <c r="N52" i="8"/>
  <c r="N52" i="10"/>
  <c r="N52" i="7"/>
  <c r="N52" i="1"/>
  <c r="L22" i="9"/>
  <c r="L22" i="10"/>
  <c r="L22" i="7"/>
  <c r="L22" i="8"/>
  <c r="L22" i="1"/>
  <c r="R42" i="9"/>
  <c r="R42" i="10"/>
  <c r="R42" i="7"/>
  <c r="R42" i="8"/>
  <c r="R42" i="1"/>
  <c r="AD44" i="6"/>
  <c r="AC44" i="6"/>
  <c r="D12" i="8"/>
  <c r="D12" i="10"/>
  <c r="D12" i="7"/>
  <c r="AD44" i="4"/>
  <c r="AE44" i="4"/>
  <c r="W44" i="6"/>
  <c r="R53" i="9"/>
  <c r="R53" i="8"/>
  <c r="R53" i="10"/>
  <c r="R53" i="7"/>
  <c r="R53" i="1"/>
  <c r="R32" i="9"/>
  <c r="R32" i="8"/>
  <c r="R32" i="10"/>
  <c r="R32" i="7"/>
  <c r="R32" i="1"/>
  <c r="D23" i="8"/>
  <c r="D23" i="9"/>
  <c r="D23" i="10"/>
  <c r="D23" i="7"/>
  <c r="D23" i="1"/>
  <c r="B13" i="9"/>
  <c r="W12" i="2"/>
  <c r="B13" i="1"/>
  <c r="J32" i="9"/>
  <c r="J32" i="8"/>
  <c r="J32" i="10"/>
  <c r="J32" i="7"/>
  <c r="J32" i="1"/>
  <c r="R22" i="10"/>
  <c r="R22" i="7"/>
  <c r="R22" i="8"/>
  <c r="R22" i="9"/>
  <c r="R22" i="1"/>
  <c r="AD12" i="3"/>
  <c r="AE12" i="3"/>
  <c r="P53" i="9"/>
  <c r="P53" i="8"/>
  <c r="P53" i="10"/>
  <c r="P53" i="7"/>
  <c r="P53" i="1"/>
  <c r="H33" i="9"/>
  <c r="H33" i="8"/>
  <c r="H33" i="10"/>
  <c r="H33" i="7"/>
  <c r="H33" i="1"/>
  <c r="W12" i="3"/>
  <c r="AC28" i="5"/>
  <c r="AE44" i="6"/>
  <c r="N12" i="10" l="1"/>
  <c r="N12" i="7"/>
  <c r="N12" i="1"/>
  <c r="N12" i="9"/>
  <c r="J42" i="9"/>
  <c r="J42" i="10"/>
  <c r="J42" i="7"/>
  <c r="J42" i="8"/>
  <c r="J42" i="1"/>
  <c r="F32" i="9"/>
  <c r="F32" i="8"/>
  <c r="F32" i="10"/>
  <c r="F32" i="7"/>
  <c r="F32" i="1"/>
  <c r="B22" i="10"/>
  <c r="B22" i="7"/>
  <c r="B22" i="8"/>
  <c r="B22" i="9"/>
  <c r="B22" i="1"/>
  <c r="B12" i="9"/>
  <c r="B12" i="1"/>
  <c r="N42" i="10"/>
  <c r="N42" i="7"/>
  <c r="N42" i="8"/>
  <c r="N42" i="9"/>
  <c r="N42" i="1"/>
  <c r="B13" i="8"/>
  <c r="B13" i="10"/>
  <c r="B13" i="7"/>
  <c r="B52" i="9"/>
  <c r="B52" i="8"/>
  <c r="B52" i="10"/>
  <c r="B52" i="7"/>
  <c r="B52" i="1"/>
  <c r="F22" i="9"/>
  <c r="F22" i="10"/>
  <c r="F22" i="7"/>
  <c r="F22" i="8"/>
  <c r="F22" i="1"/>
  <c r="R52" i="9"/>
  <c r="R52" i="8"/>
  <c r="R52" i="10"/>
  <c r="R52" i="7"/>
  <c r="R52" i="1"/>
  <c r="F52" i="9"/>
  <c r="F52" i="8"/>
  <c r="F52" i="10"/>
  <c r="F52" i="7"/>
  <c r="F52" i="1"/>
  <c r="B12" i="10" l="1"/>
  <c r="B12" i="7"/>
  <c r="B12" i="8"/>
</calcChain>
</file>

<file path=xl/sharedStrings.xml><?xml version="1.0" encoding="utf-8"?>
<sst xmlns="http://schemas.openxmlformats.org/spreadsheetml/2006/main" count="2195" uniqueCount="532">
  <si>
    <t>衛管人員：王紘彣</t>
    <phoneticPr fontId="3" type="noConversion"/>
  </si>
  <si>
    <t>脂肪：</t>
  </si>
  <si>
    <t>醣類：</t>
  </si>
  <si>
    <t>蛋白質：</t>
  </si>
  <si>
    <t xml:space="preserve"> </t>
    <phoneticPr fontId="3" type="noConversion"/>
  </si>
  <si>
    <t>書次</t>
    <phoneticPr fontId="3" type="noConversion"/>
  </si>
  <si>
    <t>熱量:</t>
    <phoneticPr fontId="3" type="noConversion"/>
  </si>
  <si>
    <t>醣類：</t>
    <phoneticPr fontId="3" type="noConversion"/>
  </si>
  <si>
    <t>22.5g</t>
    <phoneticPr fontId="3" type="noConversion"/>
  </si>
  <si>
    <t>26.8g</t>
    <phoneticPr fontId="3" type="noConversion"/>
  </si>
  <si>
    <t>食材以可食量標示</t>
    <phoneticPr fontId="3" type="noConversion"/>
  </si>
  <si>
    <t>日期</t>
  </si>
  <si>
    <t>星期</t>
  </si>
  <si>
    <t>主食</t>
  </si>
  <si>
    <t>備註</t>
    <phoneticPr fontId="3" type="noConversion"/>
  </si>
  <si>
    <t>主菜</t>
  </si>
  <si>
    <t>副菜</t>
  </si>
  <si>
    <t>湯</t>
  </si>
  <si>
    <t>水果/乳品</t>
    <phoneticPr fontId="3" type="noConversion"/>
  </si>
  <si>
    <t>營養分析</t>
  </si>
  <si>
    <t>食物類別</t>
    <phoneticPr fontId="3" type="noConversion"/>
  </si>
  <si>
    <t>份數</t>
    <phoneticPr fontId="3" type="noConversion"/>
  </si>
  <si>
    <t>蒸</t>
    <phoneticPr fontId="3" type="noConversion"/>
  </si>
  <si>
    <t>個人量(克)</t>
    <phoneticPr fontId="3" type="noConversion"/>
  </si>
  <si>
    <t>烤</t>
    <phoneticPr fontId="3" type="noConversion"/>
  </si>
  <si>
    <t>煮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</si>
  <si>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</si>
  <si>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</si>
  <si>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</si>
  <si>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</si>
  <si>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</si>
  <si>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</si>
  <si>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月</t>
  </si>
  <si>
    <t>白米</t>
    <phoneticPr fontId="3" type="noConversion"/>
  </si>
  <si>
    <t>新鮮雞排</t>
    <phoneticPr fontId="3" type="noConversion"/>
  </si>
  <si>
    <t>豆魚肉蛋類</t>
    <phoneticPr fontId="3" type="noConversion"/>
  </si>
  <si>
    <t>主食</t>
    <phoneticPr fontId="3" type="noConversion"/>
  </si>
  <si>
    <t>紅蘿蔔</t>
    <phoneticPr fontId="3" type="noConversion"/>
  </si>
  <si>
    <t>非基改豆腐</t>
    <phoneticPr fontId="3" type="noConversion"/>
  </si>
  <si>
    <t>蔬菜類</t>
    <phoneticPr fontId="3" type="noConversion"/>
  </si>
  <si>
    <t>肉</t>
    <phoneticPr fontId="3" type="noConversion"/>
  </si>
  <si>
    <t xml:space="preserve"> </t>
    <phoneticPr fontId="3" type="noConversion"/>
  </si>
  <si>
    <t>日</t>
  </si>
  <si>
    <t>油脂類</t>
    <phoneticPr fontId="3" type="noConversion"/>
  </si>
  <si>
    <t>菜</t>
    <phoneticPr fontId="3" type="noConversion"/>
  </si>
  <si>
    <t>星期一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</si>
  <si>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</si>
  <si>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</si>
  <si>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</si>
  <si>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</si>
  <si>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</si>
  <si>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熱量：</t>
  </si>
  <si>
    <t>煮</t>
    <phoneticPr fontId="3" type="noConversion"/>
  </si>
  <si>
    <t>個人量(克)</t>
    <phoneticPr fontId="3" type="noConversion"/>
  </si>
  <si>
    <t>蒸</t>
    <phoneticPr fontId="3" type="noConversion"/>
  </si>
  <si>
    <t>日</t>
    <phoneticPr fontId="3" type="noConversion"/>
  </si>
  <si>
    <t>炒</t>
    <phoneticPr fontId="3" type="noConversion"/>
  </si>
  <si>
    <t>炸</t>
    <phoneticPr fontId="3" type="noConversion"/>
  </si>
  <si>
    <t>豆魚肉蛋類</t>
    <phoneticPr fontId="3" type="noConversion"/>
  </si>
  <si>
    <t>主食</t>
    <phoneticPr fontId="3" type="noConversion"/>
  </si>
  <si>
    <t>蔬菜類</t>
    <phoneticPr fontId="3" type="noConversion"/>
  </si>
  <si>
    <t>肉</t>
    <phoneticPr fontId="3" type="noConversion"/>
  </si>
  <si>
    <t>油脂類</t>
    <phoneticPr fontId="3" type="noConversion"/>
  </si>
  <si>
    <t>菜</t>
    <phoneticPr fontId="3" type="noConversion"/>
  </si>
  <si>
    <t>星期三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</si>
  <si>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</si>
  <si>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</si>
  <si>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</si>
  <si>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</si>
  <si>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</si>
  <si>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烤</t>
    <phoneticPr fontId="3" type="noConversion"/>
  </si>
  <si>
    <t>地瓜</t>
    <phoneticPr fontId="3" type="noConversion"/>
  </si>
  <si>
    <t>小黃瓜</t>
    <phoneticPr fontId="3" type="noConversion"/>
  </si>
  <si>
    <t>星期四</t>
    <phoneticPr fontId="3" type="noConversion"/>
  </si>
  <si>
    <t>大白菜</t>
    <phoneticPr fontId="3" type="noConversion"/>
  </si>
  <si>
    <t>星期五</t>
    <phoneticPr fontId="3" type="noConversion"/>
  </si>
  <si>
    <t>水果/乳品/饅頭</t>
    <phoneticPr fontId="3" type="noConversion"/>
  </si>
  <si>
    <t>滷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</si>
  <si>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</si>
  <si>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</si>
  <si>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</si>
  <si>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</si>
  <si>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</si>
  <si>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</si>
  <si>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白米</t>
    <phoneticPr fontId="3" type="noConversion"/>
  </si>
  <si>
    <t>月</t>
    <phoneticPr fontId="3" type="noConversion"/>
  </si>
  <si>
    <t>主食類</t>
  </si>
  <si>
    <t>豆魚肉蛋類</t>
  </si>
  <si>
    <t>蔬菜類</t>
  </si>
  <si>
    <t>油脂類</t>
  </si>
  <si>
    <t>水果類</t>
  </si>
  <si>
    <t>奶類</t>
  </si>
  <si>
    <t>星期三</t>
    <phoneticPr fontId="3" type="noConversion"/>
  </si>
  <si>
    <t>冬瓜</t>
    <phoneticPr fontId="3" type="noConversion"/>
  </si>
  <si>
    <t>炸</t>
    <phoneticPr fontId="3" type="noConversion"/>
  </si>
  <si>
    <t>星期一</t>
    <phoneticPr fontId="3" type="noConversion"/>
  </si>
  <si>
    <t>營養師:林菁薇</t>
    <phoneticPr fontId="3" type="noConversion"/>
  </si>
  <si>
    <t>衛管人員：王紘彣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</si>
  <si>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</si>
  <si>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</si>
  <si>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</si>
  <si>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熱量: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</si>
  <si>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</si>
  <si>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</si>
  <si>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</si>
  <si>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</si>
  <si>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26.8g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</si>
  <si>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</si>
  <si>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</si>
  <si>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</si>
  <si>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營養師：林菁薇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</si>
  <si>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</si>
  <si>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</si>
  <si>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</si>
  <si>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</si>
  <si>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</si>
  <si>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</si>
  <si>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</si>
  <si>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</si>
  <si>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</si>
  <si>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</si>
  <si>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蛋白質：</t>
    <phoneticPr fontId="3" type="noConversion"/>
  </si>
  <si>
    <t>蛋白質：</t>
    <phoneticPr fontId="3" type="noConversion"/>
  </si>
  <si>
    <t>二林高中-冠成3月菜單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</si>
  <si>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</si>
  <si>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</si>
  <si>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</si>
  <si>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</si>
  <si>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</si>
  <si>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22.5g</t>
    <phoneticPr fontId="3" type="noConversion"/>
  </si>
  <si>
    <t>26.8g</t>
    <phoneticPr fontId="3" type="noConversion"/>
  </si>
  <si>
    <t>脂肪：</t>
    <phoneticPr fontId="3" type="noConversion"/>
  </si>
  <si>
    <t>熱量: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</si>
  <si>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</si>
  <si>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</si>
  <si>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</si>
  <si>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</si>
  <si>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</si>
  <si>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</si>
  <si>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</si>
  <si>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</si>
  <si>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</si>
  <si>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蛋白質：</t>
    <phoneticPr fontId="3" type="noConversion"/>
  </si>
  <si>
    <t>26.8g</t>
    <phoneticPr fontId="3" type="noConversion"/>
  </si>
  <si>
    <t>營養師:</t>
    <phoneticPr fontId="3" type="noConversion"/>
  </si>
  <si>
    <t>林菁薇</t>
    <phoneticPr fontId="3" type="noConversion"/>
  </si>
  <si>
    <t xml:space="preserve">若飯菜量不足 請洽現場服務人員 </t>
    <phoneticPr fontId="3" type="noConversion"/>
  </si>
  <si>
    <t>冠成食品工廠</t>
    <phoneticPr fontId="3" type="noConversion"/>
  </si>
  <si>
    <t>04-8376760</t>
    <phoneticPr fontId="3" type="noConversion"/>
  </si>
  <si>
    <t>衛管人員:</t>
    <phoneticPr fontId="3" type="noConversion"/>
  </si>
  <si>
    <t>王紘彣</t>
    <phoneticPr fontId="3" type="noConversion"/>
  </si>
  <si>
    <t>日期</t>
    <phoneticPr fontId="3" type="noConversion"/>
  </si>
  <si>
    <t>星期</t>
    <phoneticPr fontId="3" type="noConversion"/>
  </si>
  <si>
    <t>主菜</t>
    <phoneticPr fontId="3" type="noConversion"/>
  </si>
  <si>
    <t>副菜ㄧ</t>
    <phoneticPr fontId="3" type="noConversion"/>
  </si>
  <si>
    <t>副菜二</t>
    <phoneticPr fontId="3" type="noConversion"/>
  </si>
  <si>
    <t>青菜</t>
    <phoneticPr fontId="3" type="noConversion"/>
  </si>
  <si>
    <t>湯品</t>
    <phoneticPr fontId="3" type="noConversion"/>
  </si>
  <si>
    <t>外附</t>
    <phoneticPr fontId="3" type="noConversion"/>
  </si>
  <si>
    <t>總熱量
(kcal)</t>
    <phoneticPr fontId="3" type="noConversion"/>
  </si>
  <si>
    <t>全榖根
莖類/ 份</t>
    <phoneticPr fontId="3" type="noConversion"/>
  </si>
  <si>
    <t>豆魚肉
蛋類/ 份</t>
    <phoneticPr fontId="3" type="noConversion"/>
  </si>
  <si>
    <t>低脂乳
品類
/ 份</t>
    <phoneticPr fontId="3" type="noConversion"/>
  </si>
  <si>
    <t>蔬菜
類/ 份</t>
    <phoneticPr fontId="3" type="noConversion"/>
  </si>
  <si>
    <t>水果
類
/ 份</t>
    <phoneticPr fontId="3" type="noConversion"/>
  </si>
  <si>
    <t>油脂堅果
類/ 份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</si>
  <si>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</si>
  <si>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</si>
  <si>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</si>
  <si>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</si>
  <si>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</si>
  <si>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</si>
  <si>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四</t>
    <phoneticPr fontId="3" type="noConversion"/>
  </si>
  <si>
    <t>五</t>
    <phoneticPr fontId="3" type="noConversion"/>
  </si>
  <si>
    <t>三</t>
    <phoneticPr fontId="3" type="noConversion"/>
  </si>
  <si>
    <t>一</t>
    <phoneticPr fontId="3" type="noConversion"/>
  </si>
  <si>
    <t>歡迎踴躍訂購~~冠成食品工廠謝謝您</t>
    <phoneticPr fontId="3" type="noConversion"/>
  </si>
  <si>
    <t>白米飯</t>
  </si>
  <si>
    <t>鹽酥雞(炸)</t>
  </si>
  <si>
    <t>味噌豆腐湯(豆)</t>
  </si>
  <si>
    <t>壽喜豬肉</t>
  </si>
  <si>
    <t>起司焗洋芋</t>
  </si>
  <si>
    <t>日式照燒雞翅</t>
  </si>
  <si>
    <t>卡啦雞腿排(炸)</t>
  </si>
  <si>
    <t>榨菜肉絲湯(醃)</t>
  </si>
  <si>
    <t>紫米飯</t>
  </si>
  <si>
    <t>糖醋雞丁</t>
  </si>
  <si>
    <t>豪大炸雞排(炸)</t>
  </si>
  <si>
    <t>蘑菇肉片</t>
  </si>
  <si>
    <t>檸檬烤雞腿</t>
  </si>
  <si>
    <t>手工香蒸肉</t>
  </si>
  <si>
    <t>燕麥飯</t>
  </si>
  <si>
    <t>大雞堡肉(加)</t>
  </si>
  <si>
    <t>燒烤香雞排(TS5)</t>
    <phoneticPr fontId="3" type="noConversion"/>
  </si>
  <si>
    <t>新鮮雞排</t>
  </si>
  <si>
    <t>新鮮豬絞肉</t>
  </si>
  <si>
    <t>醃</t>
  </si>
  <si>
    <t>煮</t>
  </si>
  <si>
    <t>煮</t>
    <phoneticPr fontId="3" type="noConversion"/>
  </si>
  <si>
    <t>適量</t>
  </si>
  <si>
    <t>紅蘿蔔</t>
  </si>
  <si>
    <t>非基改豆腐</t>
  </si>
  <si>
    <t>豆</t>
  </si>
  <si>
    <t>味噌</t>
  </si>
  <si>
    <t>雞蛋</t>
  </si>
  <si>
    <t>蘿蔔</t>
  </si>
  <si>
    <t>玉米</t>
  </si>
  <si>
    <t>金針菇</t>
  </si>
  <si>
    <t>大白菜</t>
  </si>
  <si>
    <t>白米</t>
  </si>
  <si>
    <t>糙米</t>
  </si>
  <si>
    <t>生鮮豬肉</t>
  </si>
  <si>
    <t>洋蔥</t>
  </si>
  <si>
    <t>新鮮雞腿</t>
  </si>
  <si>
    <t>新鮮豬肉</t>
  </si>
  <si>
    <t>紅蘿蔔</t>
    <phoneticPr fontId="3" type="noConversion"/>
  </si>
  <si>
    <t>洋芋</t>
  </si>
  <si>
    <t>馬鈴薯</t>
  </si>
  <si>
    <t>起司</t>
  </si>
  <si>
    <t>新鮮雞翅</t>
    <phoneticPr fontId="3" type="noConversion"/>
  </si>
  <si>
    <t>地瓜</t>
  </si>
  <si>
    <t>香菇</t>
  </si>
  <si>
    <t>加</t>
  </si>
  <si>
    <t>雞蛋</t>
    <phoneticPr fontId="3" type="noConversion"/>
  </si>
  <si>
    <t>新鮮豬肉</t>
    <phoneticPr fontId="3" type="noConversion"/>
  </si>
  <si>
    <t>新鮮豬里肌</t>
  </si>
  <si>
    <t>烤</t>
    <phoneticPr fontId="3" type="noConversion"/>
  </si>
  <si>
    <t>新鮮雞丁</t>
  </si>
  <si>
    <t>芹菜</t>
    <phoneticPr fontId="3" type="noConversion"/>
  </si>
  <si>
    <t>新鮮筍子</t>
  </si>
  <si>
    <t>紅蘿蔔</t>
    <phoneticPr fontId="3" type="noConversion"/>
  </si>
  <si>
    <t>適量</t>
    <phoneticPr fontId="3" type="noConversion"/>
  </si>
  <si>
    <t>洋芋</t>
    <phoneticPr fontId="3" type="noConversion"/>
  </si>
  <si>
    <t>榨菜</t>
  </si>
  <si>
    <t>新鮮豬肉絲</t>
  </si>
  <si>
    <t>生鮮豬肉丁</t>
    <phoneticPr fontId="3" type="noConversion"/>
  </si>
  <si>
    <t>百頁豆腐</t>
    <phoneticPr fontId="3" type="noConversion"/>
  </si>
  <si>
    <t>味噌</t>
    <phoneticPr fontId="3" type="noConversion"/>
  </si>
  <si>
    <t>新鮮豬排</t>
    <phoneticPr fontId="3" type="noConversion"/>
  </si>
  <si>
    <t>咖哩粉</t>
  </si>
  <si>
    <t>紫米</t>
    <phoneticPr fontId="3" type="noConversion"/>
  </si>
  <si>
    <t>彩椒</t>
  </si>
  <si>
    <t>木耳絲</t>
  </si>
  <si>
    <t>新鮮豬肉片</t>
    <phoneticPr fontId="3" type="noConversion"/>
  </si>
  <si>
    <t>白蘿蔔</t>
    <phoneticPr fontId="3" type="noConversion"/>
  </si>
  <si>
    <t>蘑菇醬</t>
    <phoneticPr fontId="3" type="noConversion"/>
  </si>
  <si>
    <t>檸檬汁</t>
  </si>
  <si>
    <t>新鮮筍絲</t>
    <phoneticPr fontId="3" type="noConversion"/>
  </si>
  <si>
    <t>義式香料</t>
  </si>
  <si>
    <t>香菇</t>
    <phoneticPr fontId="3" type="noConversion"/>
  </si>
  <si>
    <t>燕麥</t>
  </si>
  <si>
    <t>雞堡肉</t>
    <phoneticPr fontId="3" type="noConversion"/>
  </si>
  <si>
    <t>星期二</t>
    <phoneticPr fontId="3" type="noConversion"/>
  </si>
  <si>
    <t>熱量: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</si>
  <si>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</si>
  <si>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</si>
  <si>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</si>
  <si>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>糙米飯</t>
    <phoneticPr fontId="3" type="noConversion"/>
  </si>
  <si>
    <t>五穀飯</t>
    <phoneticPr fontId="3" type="noConversion"/>
  </si>
  <si>
    <t>熱量:</t>
    <phoneticPr fontId="3" type="noConversion"/>
  </si>
  <si>
    <t>22.5g</t>
    <phoneticPr fontId="3" type="noConversion"/>
  </si>
  <si>
    <t>26.8g</t>
    <phoneticPr fontId="3" type="noConversion"/>
  </si>
  <si>
    <t>元氣豬排</t>
    <phoneticPr fontId="3" type="noConversion"/>
  </si>
  <si>
    <t>脂肪：</t>
    <phoneticPr fontId="3" type="noConversion"/>
  </si>
  <si>
    <t>普羅旺斯雞排</t>
    <phoneticPr fontId="3" type="noConversion"/>
  </si>
  <si>
    <t>香菇冬瓜湯</t>
    <phoneticPr fontId="3" type="noConversion"/>
  </si>
  <si>
    <t>鮮筍燉肉</t>
    <phoneticPr fontId="3" type="noConversion"/>
  </si>
  <si>
    <t xml:space="preserve">新鮮筍子 </t>
    <phoneticPr fontId="3" type="noConversion"/>
  </si>
  <si>
    <t>懷舊豬里肌</t>
    <phoneticPr fontId="3" type="noConversion"/>
  </si>
  <si>
    <t>新鮮豬里肌</t>
    <phoneticPr fontId="3" type="noConversion"/>
  </si>
  <si>
    <t>新鮮雞腿</t>
    <phoneticPr fontId="3" type="noConversion"/>
  </si>
  <si>
    <t>白卜肉絲湯</t>
    <phoneticPr fontId="3" type="noConversion"/>
  </si>
  <si>
    <t>三絲湯</t>
    <phoneticPr fontId="3" type="noConversion"/>
  </si>
  <si>
    <t>紅蘿蔔</t>
    <phoneticPr fontId="3" type="noConversion"/>
  </si>
  <si>
    <t>新鮮雞蛋</t>
    <phoneticPr fontId="3" type="noConversion"/>
  </si>
  <si>
    <t>新鮮雞排</t>
    <phoneticPr fontId="3" type="noConversion"/>
  </si>
  <si>
    <t>五穀米</t>
    <phoneticPr fontId="3" type="noConversion"/>
  </si>
  <si>
    <t>大白菜</t>
    <phoneticPr fontId="3" type="noConversion"/>
  </si>
  <si>
    <t>豆</t>
    <phoneticPr fontId="3" type="noConversion"/>
  </si>
  <si>
    <t>炸</t>
    <phoneticPr fontId="3" type="noConversion"/>
  </si>
  <si>
    <t>豆皮</t>
    <phoneticPr fontId="3" type="noConversion"/>
  </si>
  <si>
    <t>新鮮雞排</t>
    <phoneticPr fontId="3" type="noConversion"/>
  </si>
  <si>
    <t>豆</t>
    <phoneticPr fontId="3" type="noConversion"/>
  </si>
  <si>
    <t>高麗菜</t>
    <phoneticPr fontId="3" type="noConversion"/>
  </si>
  <si>
    <t>紅蘿蔔</t>
    <phoneticPr fontId="3" type="noConversion"/>
  </si>
  <si>
    <t>加</t>
    <phoneticPr fontId="3" type="noConversion"/>
  </si>
  <si>
    <t>南瓜</t>
    <phoneticPr fontId="3" type="noConversion"/>
  </si>
  <si>
    <t>醣類：</t>
    <phoneticPr fontId="3" type="noConversion"/>
  </si>
  <si>
    <t>板烤雞排</t>
    <phoneticPr fontId="3" type="noConversion"/>
  </si>
  <si>
    <t>炸蔬菜天婦羅(炸)</t>
    <phoneticPr fontId="3" type="noConversion"/>
  </si>
  <si>
    <t>蛋花湯</t>
    <phoneticPr fontId="3" type="noConversion"/>
  </si>
  <si>
    <t>書次</t>
    <phoneticPr fontId="3" type="noConversion"/>
  </si>
  <si>
    <t>熱量:</t>
    <phoneticPr fontId="3" type="noConversion"/>
  </si>
  <si>
    <t>營養師:高沛綺</t>
    <phoneticPr fontId="3" type="noConversion"/>
  </si>
  <si>
    <t>清明/兒童節連假</t>
    <phoneticPr fontId="3" type="noConversion"/>
  </si>
  <si>
    <t>鐵路大排</t>
    <phoneticPr fontId="3" type="noConversion"/>
  </si>
  <si>
    <t>奶香三色</t>
    <phoneticPr fontId="3" type="noConversion"/>
  </si>
  <si>
    <t>紫菜湯</t>
    <phoneticPr fontId="3" type="noConversion"/>
  </si>
  <si>
    <t>紅絲炒蛋</t>
    <phoneticPr fontId="3" type="noConversion"/>
  </si>
  <si>
    <t>日式味噌湯</t>
    <phoneticPr fontId="3" type="noConversion"/>
  </si>
  <si>
    <t>金針豆皮湯(豆)</t>
    <phoneticPr fontId="3" type="noConversion"/>
  </si>
  <si>
    <t>蔥燒豬里肌</t>
    <phoneticPr fontId="3" type="noConversion"/>
  </si>
  <si>
    <t>京醬大排</t>
    <phoneticPr fontId="3" type="noConversion"/>
  </si>
  <si>
    <t>起司炒蛋</t>
    <phoneticPr fontId="3" type="noConversion"/>
  </si>
  <si>
    <t>蝦仁彩蔬蛋(海)</t>
    <phoneticPr fontId="3" type="noConversion"/>
  </si>
  <si>
    <t>壽喜燒肉</t>
    <phoneticPr fontId="3" type="noConversion"/>
  </si>
  <si>
    <t>燒烤香雞排</t>
    <phoneticPr fontId="3" type="noConversion"/>
  </si>
  <si>
    <t>滷</t>
    <phoneticPr fontId="3" type="noConversion"/>
  </si>
  <si>
    <t>煮</t>
    <phoneticPr fontId="3" type="noConversion"/>
  </si>
  <si>
    <t>三色丁</t>
    <phoneticPr fontId="3" type="noConversion"/>
  </si>
  <si>
    <t>奶粉</t>
    <phoneticPr fontId="3" type="noConversion"/>
  </si>
  <si>
    <t>適量</t>
    <phoneticPr fontId="3" type="noConversion"/>
  </si>
  <si>
    <t>大白菜</t>
    <phoneticPr fontId="3" type="noConversion"/>
  </si>
  <si>
    <t>年糕</t>
    <phoneticPr fontId="3" type="noConversion"/>
  </si>
  <si>
    <t>燙</t>
    <phoneticPr fontId="3" type="noConversion"/>
  </si>
  <si>
    <t>乾海芽</t>
    <phoneticPr fontId="3" type="noConversion"/>
  </si>
  <si>
    <t>薑絲</t>
    <phoneticPr fontId="3" type="noConversion"/>
  </si>
  <si>
    <t>花枝丸</t>
    <phoneticPr fontId="3" type="noConversion"/>
  </si>
  <si>
    <t>海</t>
    <phoneticPr fontId="3" type="noConversion"/>
  </si>
  <si>
    <t>芹菜</t>
    <phoneticPr fontId="3" type="noConversion"/>
  </si>
  <si>
    <t>鮮菇</t>
    <phoneticPr fontId="3" type="noConversion"/>
  </si>
  <si>
    <t>新鮮雞蛋</t>
    <phoneticPr fontId="3" type="noConversion"/>
  </si>
  <si>
    <t>柴魚片</t>
    <phoneticPr fontId="3" type="noConversion"/>
  </si>
  <si>
    <t>蒲燒鯛魚</t>
    <phoneticPr fontId="3" type="noConversion"/>
  </si>
  <si>
    <t>新鮮雞肉</t>
    <phoneticPr fontId="3" type="noConversion"/>
  </si>
  <si>
    <t>鹹豬肉</t>
    <phoneticPr fontId="3" type="noConversion"/>
  </si>
  <si>
    <t>非基改豆干</t>
    <phoneticPr fontId="3" type="noConversion"/>
  </si>
  <si>
    <t>炒</t>
    <phoneticPr fontId="3" type="noConversion"/>
  </si>
  <si>
    <t>乾海芽</t>
    <phoneticPr fontId="3" type="noConversion"/>
  </si>
  <si>
    <t>洋蔥</t>
    <phoneticPr fontId="3" type="noConversion"/>
  </si>
  <si>
    <t>起司</t>
    <phoneticPr fontId="3" type="noConversion"/>
  </si>
  <si>
    <t>新鮮魚丁</t>
    <phoneticPr fontId="3" type="noConversion"/>
  </si>
  <si>
    <t>蝦仁</t>
    <phoneticPr fontId="3" type="noConversion"/>
  </si>
  <si>
    <t>金針菇</t>
    <phoneticPr fontId="3" type="noConversion"/>
  </si>
  <si>
    <t>豆皮</t>
    <phoneticPr fontId="3" type="noConversion"/>
  </si>
  <si>
    <t>豆</t>
    <phoneticPr fontId="3" type="noConversion"/>
  </si>
  <si>
    <t>烤</t>
    <phoneticPr fontId="3" type="noConversion"/>
  </si>
  <si>
    <t>新鮮雞排</t>
    <phoneticPr fontId="3" type="noConversion"/>
  </si>
  <si>
    <t>川燙</t>
    <phoneticPr fontId="3" type="noConversion"/>
  </si>
  <si>
    <t>芹香花枝丸(海加)</t>
    <phoneticPr fontId="3" type="noConversion"/>
  </si>
  <si>
    <t>咖哩雞</t>
    <phoneticPr fontId="3" type="noConversion"/>
  </si>
  <si>
    <t>照燒豬排</t>
    <phoneticPr fontId="3" type="noConversion"/>
  </si>
  <si>
    <t>日式炊蛋</t>
    <phoneticPr fontId="3" type="noConversion"/>
  </si>
  <si>
    <t>匈牙利燉肉</t>
    <phoneticPr fontId="3" type="noConversion"/>
  </si>
  <si>
    <t>薑絲冬瓜湯</t>
    <phoneticPr fontId="3" type="noConversion"/>
  </si>
  <si>
    <t>薑絲紫菜湯</t>
    <phoneticPr fontId="3" type="noConversion"/>
  </si>
  <si>
    <t>榨菜肉絲湯(醃)</t>
    <phoneticPr fontId="3" type="noConversion"/>
  </si>
  <si>
    <t>鮮筍雙鮮</t>
    <phoneticPr fontId="3" type="noConversion"/>
  </si>
  <si>
    <t>羅宋湯</t>
    <phoneticPr fontId="3" type="noConversion"/>
  </si>
  <si>
    <t>小黃瓜豆腐(豆)</t>
    <phoneticPr fontId="3" type="noConversion"/>
  </si>
  <si>
    <t>炫烤雞翅</t>
    <phoneticPr fontId="3" type="noConversion"/>
  </si>
  <si>
    <t>脆皮魚丁(海炸)</t>
    <phoneticPr fontId="3" type="noConversion"/>
  </si>
  <si>
    <t>塔香海帶</t>
    <phoneticPr fontId="3" type="noConversion"/>
  </si>
  <si>
    <t>海</t>
    <phoneticPr fontId="3" type="noConversion"/>
  </si>
  <si>
    <t>薑絲</t>
    <phoneticPr fontId="3" type="noConversion"/>
  </si>
  <si>
    <t>冬瓜</t>
    <phoneticPr fontId="3" type="noConversion"/>
  </si>
  <si>
    <t>紫菜</t>
    <phoneticPr fontId="3" type="noConversion"/>
  </si>
  <si>
    <t>新鮮豬肉絲</t>
    <phoneticPr fontId="3" type="noConversion"/>
  </si>
  <si>
    <t>榨菜</t>
    <phoneticPr fontId="3" type="noConversion"/>
  </si>
  <si>
    <t>醃</t>
    <phoneticPr fontId="3" type="noConversion"/>
  </si>
  <si>
    <t>洋蔥</t>
    <phoneticPr fontId="3" type="noConversion"/>
  </si>
  <si>
    <t>紅蘿蔔</t>
    <phoneticPr fontId="3" type="noConversion"/>
  </si>
  <si>
    <t>番茄</t>
    <phoneticPr fontId="3" type="noConversion"/>
  </si>
  <si>
    <t>豆干</t>
    <phoneticPr fontId="3" type="noConversion"/>
  </si>
  <si>
    <t>海帶根</t>
    <phoneticPr fontId="3" type="noConversion"/>
  </si>
  <si>
    <t>九層塔</t>
    <phoneticPr fontId="3" type="noConversion"/>
  </si>
  <si>
    <t>脆皮雞腿(炸)</t>
    <phoneticPr fontId="3" type="noConversion"/>
  </si>
  <si>
    <t>海加</t>
    <phoneticPr fontId="3" type="noConversion"/>
  </si>
  <si>
    <t>加</t>
    <phoneticPr fontId="3" type="noConversion"/>
  </si>
  <si>
    <t>豆</t>
    <phoneticPr fontId="3" type="noConversion"/>
  </si>
  <si>
    <t>薑絲海芽湯</t>
    <phoneticPr fontId="3" type="noConversion"/>
  </si>
  <si>
    <t>鹹豬肉豆干(豆加)</t>
    <phoneticPr fontId="3" type="noConversion"/>
  </si>
  <si>
    <t>白菜滷</t>
    <phoneticPr fontId="3" type="noConversion"/>
  </si>
  <si>
    <t>筍香羹</t>
    <phoneticPr fontId="3" type="noConversion"/>
  </si>
  <si>
    <t>日式炒烏龍麵</t>
    <phoneticPr fontId="3" type="noConversion"/>
  </si>
  <si>
    <t>茄汁熱狗(加)</t>
  </si>
  <si>
    <t>無裹粉熱狗</t>
  </si>
  <si>
    <t>番茄醬</t>
    <phoneticPr fontId="3" type="noConversion"/>
  </si>
  <si>
    <t>適量</t>
    <phoneticPr fontId="3" type="noConversion"/>
  </si>
  <si>
    <t>炒</t>
    <phoneticPr fontId="3" type="noConversion"/>
  </si>
  <si>
    <t>麵條</t>
  </si>
  <si>
    <t>豬肉絲</t>
  </si>
  <si>
    <t>玉米粒</t>
  </si>
  <si>
    <t>蘑菇醬</t>
  </si>
  <si>
    <t>薯餅</t>
  </si>
  <si>
    <t>烤</t>
    <phoneticPr fontId="3" type="noConversion"/>
  </si>
  <si>
    <t>烏龍麵</t>
    <phoneticPr fontId="3" type="noConversion"/>
  </si>
  <si>
    <t>蘑菇鐵板麵</t>
    <phoneticPr fontId="3" type="noConversion"/>
  </si>
  <si>
    <t>夏威夷炒飯</t>
    <phoneticPr fontId="3" type="noConversion"/>
  </si>
  <si>
    <t>咖哩炒飯</t>
    <phoneticPr fontId="3" type="noConversion"/>
  </si>
  <si>
    <t>鳳梨</t>
    <phoneticPr fontId="3" type="noConversion"/>
  </si>
  <si>
    <t>咖哩</t>
    <phoneticPr fontId="3" type="noConversion"/>
  </si>
  <si>
    <t>百頁菇菇(豆)</t>
    <phoneticPr fontId="3" type="noConversion"/>
  </si>
  <si>
    <t>肉醬貢丸(加)</t>
    <phoneticPr fontId="3" type="noConversion"/>
  </si>
  <si>
    <t>貢丸</t>
    <phoneticPr fontId="3" type="noConversion"/>
  </si>
  <si>
    <t>梅干扣肉(醃)</t>
    <phoneticPr fontId="3" type="noConversion"/>
  </si>
  <si>
    <t>新鮮豬肉</t>
    <phoneticPr fontId="3" type="noConversion"/>
  </si>
  <si>
    <t>梅乾菜</t>
    <phoneticPr fontId="3" type="noConversion"/>
  </si>
  <si>
    <t>醃</t>
    <phoneticPr fontId="3" type="noConversion"/>
  </si>
  <si>
    <t>香酥魚丁(海炸)</t>
    <phoneticPr fontId="3" type="noConversion"/>
  </si>
  <si>
    <t>哈燒翅小腿</t>
    <phoneticPr fontId="3" type="noConversion"/>
  </si>
  <si>
    <t>翅小腿</t>
    <phoneticPr fontId="3" type="noConversion"/>
  </si>
  <si>
    <t>適量</t>
    <phoneticPr fontId="3" type="noConversion"/>
  </si>
  <si>
    <t>芝麻蜜豆干(豆)</t>
    <phoneticPr fontId="3" type="noConversion"/>
  </si>
  <si>
    <t>芝麻</t>
    <phoneticPr fontId="3" type="noConversion"/>
  </si>
  <si>
    <t>蘿蔔湯</t>
    <phoneticPr fontId="3" type="noConversion"/>
  </si>
  <si>
    <t>三角薯餅(加)</t>
    <phoneticPr fontId="3" type="noConversion"/>
  </si>
  <si>
    <t>砂鍋白菜煲</t>
    <phoneticPr fontId="3" type="noConversion"/>
  </si>
  <si>
    <t>深色蔬菜</t>
    <phoneticPr fontId="3" type="noConversion"/>
  </si>
  <si>
    <t>淺色蔬菜</t>
    <phoneticPr fontId="3" type="noConversion"/>
  </si>
  <si>
    <t>紅豆紫米湯</t>
    <phoneticPr fontId="3" type="noConversion"/>
  </si>
  <si>
    <t>紅豆</t>
    <phoneticPr fontId="3" type="noConversion"/>
  </si>
  <si>
    <t>綠豆</t>
    <phoneticPr fontId="3" type="noConversion"/>
  </si>
  <si>
    <t>海苔粉</t>
    <phoneticPr fontId="3" type="noConversion"/>
  </si>
  <si>
    <t>適量</t>
    <phoneticPr fontId="3" type="noConversion"/>
  </si>
  <si>
    <t>加</t>
    <phoneticPr fontId="3" type="noConversion"/>
  </si>
  <si>
    <t>楔型薯</t>
    <phoneticPr fontId="3" type="noConversion"/>
  </si>
  <si>
    <t>白菜年糕(冷)</t>
    <phoneticPr fontId="3" type="noConversion"/>
  </si>
  <si>
    <t>冷</t>
    <phoneticPr fontId="3" type="noConversion"/>
  </si>
  <si>
    <t>彰泰國中-冠成4月菜單</t>
  </si>
  <si>
    <t>4月第一週菜單明細(彰泰國中-冠成廠商)</t>
  </si>
  <si>
    <t>4月第二週菜單明細(彰泰國中-冠成廠商)</t>
  </si>
  <si>
    <t>4月第三週菜單明細(彰泰國中-冠成廠商)</t>
  </si>
  <si>
    <t>4月第四週菜單明細(彰泰國中-冠成廠商)</t>
  </si>
  <si>
    <t>4月第五週菜單明細(彰泰國中-冠成廠商)</t>
  </si>
  <si>
    <t>地瓜飯</t>
    <phoneticPr fontId="3" type="noConversion"/>
  </si>
  <si>
    <t>藍莓派(冷)</t>
    <phoneticPr fontId="3" type="noConversion"/>
  </si>
  <si>
    <t>冷</t>
    <phoneticPr fontId="3" type="noConversion"/>
  </si>
  <si>
    <t>藍莓派</t>
    <phoneticPr fontId="3" type="noConversion"/>
  </si>
  <si>
    <t>滿餡奶香包</t>
    <phoneticPr fontId="3" type="noConversion"/>
  </si>
  <si>
    <t>滿餡奶香包(冷)</t>
    <phoneticPr fontId="3" type="noConversion"/>
  </si>
  <si>
    <t>綠豆甜湯</t>
    <phoneticPr fontId="3" type="noConversion"/>
  </si>
  <si>
    <t>酸辣湯</t>
    <phoneticPr fontId="3" type="noConversion"/>
  </si>
  <si>
    <t>蘿蔔玉米湯</t>
    <phoneticPr fontId="3" type="noConversion"/>
  </si>
  <si>
    <t>木耳</t>
  </si>
  <si>
    <t>白蘿蔔</t>
  </si>
  <si>
    <t>日式關東煮(豆)</t>
  </si>
  <si>
    <t>凍豆腐</t>
  </si>
  <si>
    <t>飄香滷蛋</t>
  </si>
  <si>
    <t>海苔薯條(冷)</t>
    <phoneticPr fontId="3" type="noConversion"/>
  </si>
  <si>
    <t>薯條</t>
  </si>
  <si>
    <t>新鮮雞蛋</t>
  </si>
  <si>
    <t>海苔粉</t>
  </si>
  <si>
    <t>冷</t>
    <phoneticPr fontId="3" type="noConversion"/>
  </si>
  <si>
    <t>4月1日(四)</t>
  </si>
  <si>
    <t>4月2日(五)</t>
  </si>
  <si>
    <t>地瓜飯</t>
  </si>
  <si>
    <t>鐵路大排</t>
  </si>
  <si>
    <t>奶香三色</t>
  </si>
  <si>
    <t>深色蔬菜</t>
  </si>
  <si>
    <t>紫菜湯</t>
  </si>
  <si>
    <t>熱量:</t>
  </si>
  <si>
    <t>22.5g</t>
  </si>
  <si>
    <t>26.8g</t>
  </si>
  <si>
    <t>4月5日(一)</t>
  </si>
  <si>
    <t>4月6日(二)</t>
  </si>
  <si>
    <t>4月7日(三)</t>
  </si>
  <si>
    <t>4月8日(四)</t>
  </si>
  <si>
    <t>4月9日(五)</t>
  </si>
  <si>
    <t>糙米飯</t>
  </si>
  <si>
    <t>蘑菇鐵板麵</t>
  </si>
  <si>
    <t>照燒豬排</t>
  </si>
  <si>
    <t>芹香花枝丸(海加)</t>
  </si>
  <si>
    <t>海苔楔型薯(加)</t>
  </si>
  <si>
    <t>日式炊蛋</t>
  </si>
  <si>
    <t>紅絲炒蛋</t>
  </si>
  <si>
    <t>紅蔥香肉醬</t>
  </si>
  <si>
    <t>淺色蔬菜</t>
  </si>
  <si>
    <t>豬血湯(醃)</t>
  </si>
  <si>
    <t>蛋花湯</t>
  </si>
  <si>
    <t>4月12日(一)</t>
  </si>
  <si>
    <t>4月13日(二)</t>
  </si>
  <si>
    <t>4月14日(三)</t>
  </si>
  <si>
    <t>4月15日(四)</t>
  </si>
  <si>
    <t>五穀飯</t>
  </si>
  <si>
    <t>夏威夷炒飯</t>
  </si>
  <si>
    <t>蔥燒豬里肌</t>
  </si>
  <si>
    <t>匈牙利燉肉</t>
  </si>
  <si>
    <t>京醬大排</t>
  </si>
  <si>
    <t>筍香羹</t>
  </si>
  <si>
    <t>蒲燒鯛魚(海)</t>
  </si>
  <si>
    <t>炸蔬菜天婦羅(炸)</t>
  </si>
  <si>
    <t>白菜滷</t>
  </si>
  <si>
    <t>哈燒翅小腿</t>
  </si>
  <si>
    <t>鹹豬肉豆干(豆加)</t>
  </si>
  <si>
    <t>百頁菇菇(豆)</t>
  </si>
  <si>
    <t>蘿蔔湯</t>
  </si>
  <si>
    <t>酸辣湯</t>
  </si>
  <si>
    <t>薑絲冬瓜湯</t>
  </si>
  <si>
    <t>日式味噌湯</t>
  </si>
  <si>
    <t>薑絲紫菜湯</t>
  </si>
  <si>
    <t>4月20日(二)</t>
  </si>
  <si>
    <t>4月21日(三)</t>
  </si>
  <si>
    <t>4月22日(四)</t>
  </si>
  <si>
    <t>4月23日(五)</t>
  </si>
  <si>
    <t>日式炒烏龍麵</t>
  </si>
  <si>
    <t>元氣豬排</t>
  </si>
  <si>
    <t>咖哩雞</t>
  </si>
  <si>
    <t>鮮筍雙鮮</t>
  </si>
  <si>
    <t>三角薯餅(加)</t>
  </si>
  <si>
    <t>炫烤雞翅</t>
  </si>
  <si>
    <t>肉醬貢丸(加)</t>
  </si>
  <si>
    <t>羅宋湯</t>
  </si>
  <si>
    <t>三絲湯</t>
  </si>
  <si>
    <t>白卜肉絲湯</t>
  </si>
  <si>
    <t>咖哩炒飯</t>
  </si>
  <si>
    <t>普羅旺斯雞排</t>
  </si>
  <si>
    <t>鮮筍燉肉</t>
  </si>
  <si>
    <t>懷舊豬里肌</t>
  </si>
  <si>
    <t>燒烤香雞排</t>
  </si>
  <si>
    <t>小黃瓜豆腐(豆)</t>
  </si>
  <si>
    <t>砂鍋白菜煲</t>
  </si>
  <si>
    <t>塔香海帶</t>
  </si>
  <si>
    <t>梅干扣肉(醃)</t>
  </si>
  <si>
    <t>香菇冬瓜湯</t>
  </si>
  <si>
    <t>蘿蔔玉米湯</t>
  </si>
  <si>
    <t>金針豆皮湯(豆)</t>
  </si>
  <si>
    <t>薑絲海芽湯</t>
  </si>
  <si>
    <t>綠豆甜湯</t>
  </si>
  <si>
    <t>藍莓派(冷)</t>
  </si>
  <si>
    <t>紅豆紫米湯</t>
  </si>
  <si>
    <t>滿餡奶香包(冷)</t>
  </si>
  <si>
    <t>翠綠椰菜</t>
  </si>
  <si>
    <t>花椰菜</t>
  </si>
  <si>
    <t>照燒雞丁</t>
    <phoneticPr fontId="3" type="noConversion"/>
  </si>
  <si>
    <t>蒲燒鯛魚(海加)</t>
    <phoneticPr fontId="3" type="noConversion"/>
  </si>
  <si>
    <t>高麗菜</t>
    <phoneticPr fontId="3" type="noConversion"/>
  </si>
  <si>
    <t>椰菜米血(冷)</t>
  </si>
  <si>
    <t>榨菜粉絲湯(醃)</t>
  </si>
  <si>
    <t>冬粉</t>
  </si>
  <si>
    <t>米血</t>
  </si>
  <si>
    <t>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</si>
</sst>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76" formatCode="&quot;11 月&quot;\ #\ &quot;日（一）&quot;"/>
    <numFmt numFmtId="177" formatCode="0;_ "/>
    <numFmt numFmtId="178" formatCode="0;_쐀"/>
    <numFmt numFmtId="179" formatCode="m/d;@"/>
  </numFmts>
  <fonts count="12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7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36"/>
      <color theme="1"/>
      <name val="華康少女文字W3"/>
      <family val="3"/>
      <charset val="136"/>
    </font>
    <font>
      <sz val="20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  <font>
      <b/>
      <sz val="40"/>
      <color theme="1"/>
      <name val="微軟正黑體"/>
      <family val="2"/>
      <charset val="136"/>
    </font>
    <font>
      <sz val="40"/>
      <name val="新細明體"/>
      <family val="1"/>
      <charset val="136"/>
    </font>
    <font>
      <b/>
      <sz val="50"/>
      <color theme="1"/>
      <name val="標楷體"/>
      <family val="4"/>
      <charset val="136"/>
    </font>
    <font>
      <sz val="50"/>
      <name val="新細明體"/>
      <family val="1"/>
      <charset val="136"/>
    </font>
    <font>
      <b/>
      <sz val="2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  <font>
      <sz val="28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20"/>
      <name val="新細明體"/>
      <family val="1"/>
      <charset val="136"/>
    </font>
    <font>
      <sz val="20"/>
      <color indexed="10"/>
      <name val="新細明體"/>
      <family val="1"/>
      <charset val="136"/>
    </font>
    <font>
      <b/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0"/>
      <color indexed="8"/>
      <name val="華康中圓體(P)"/>
      <family val="2"/>
    </font>
    <font>
      <sz val="20"/>
      <color indexed="17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48"/>
      <color theme="0"/>
      <name val="微軟正黑體"/>
      <family val="2"/>
      <charset val="136"/>
    </font>
    <font>
      <b/>
      <sz val="25"/>
      <color theme="1"/>
      <name val="標楷體"/>
      <family val="4"/>
      <charset val="136"/>
    </font>
    <font>
      <b/>
      <sz val="50"/>
      <color theme="1"/>
      <name val="微軟正黑體"/>
      <family val="2"/>
      <charset val="136"/>
    </font>
    <font>
      <b/>
      <sz val="50"/>
      <color rgb="FFFFFF00"/>
      <name val="微軟正黑體"/>
      <family val="2"/>
      <charset val="136"/>
    </font>
    <font>
      <b/>
      <sz val="25"/>
      <color rgb="FFFFFF00"/>
      <name val="微軟正黑體"/>
      <family val="2"/>
      <charset val="136"/>
    </font>
    <font>
      <sz val="72"/>
      <color theme="1"/>
      <name val="華康少女文字W3"/>
      <family val="3"/>
      <charset val="136"/>
    </font>
    <font>
      <b/>
      <sz val="5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50"/>
      <name val="標楷體"/>
      <family val="4"/>
      <charset val="136"/>
    </font>
    <font>
      <b/>
      <sz val="20"/>
      <color rgb="FFFF000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6"/>
      <color theme="1"/>
      <name val="新細明體"/>
      <family val="1"/>
      <charset val="136"/>
    </font>
    <font>
      <b/>
      <sz val="4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6"/>
      <color rgb="FFFF0000"/>
      <name val="新細明體"/>
      <family val="1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sz val="40"/>
      <name val="微軟正黑體"/>
      <family val="2"/>
      <charset val="136"/>
    </font>
    <font>
      <b/>
      <sz val="72"/>
      <name val="標楷體"/>
      <family val="4"/>
      <charset val="136"/>
    </font>
    <font>
      <sz val="45"/>
      <name val="標楷體"/>
      <family val="4"/>
      <charset val="136"/>
    </font>
    <font>
      <sz val="20"/>
      <name val="華康少女文字W3"/>
      <family val="3"/>
      <charset val="136"/>
    </font>
    <font>
      <sz val="36"/>
      <name val="華康少女文字W3"/>
      <family val="3"/>
      <charset val="136"/>
    </font>
    <font>
      <b/>
      <sz val="24"/>
      <name val="微軟正黑體"/>
      <family val="2"/>
      <charset val="136"/>
    </font>
    <font>
      <b/>
      <sz val="72"/>
      <name val="清松手寫體1"/>
      <family val="3"/>
      <charset val="136"/>
    </font>
    <font>
      <sz val="12"/>
      <name val="清松手寫體1"/>
      <family val="3"/>
      <charset val="136"/>
    </font>
    <font>
      <sz val="45"/>
      <name val="清松手寫體1"/>
      <family val="3"/>
      <charset val="136"/>
    </font>
    <font>
      <sz val="20"/>
      <name val="清松手寫體1"/>
      <family val="3"/>
      <charset val="136"/>
    </font>
    <font>
      <sz val="36"/>
      <name val="清松手寫體1"/>
      <family val="3"/>
      <charset val="136"/>
    </font>
    <font>
      <b/>
      <sz val="40"/>
      <color theme="1"/>
      <name val="清松手寫體1"/>
      <family val="3"/>
      <charset val="136"/>
    </font>
    <font>
      <b/>
      <sz val="40"/>
      <color theme="0"/>
      <name val="清松手寫體1"/>
      <family val="3"/>
      <charset val="136"/>
    </font>
    <font>
      <sz val="40"/>
      <name val="清松手寫體1"/>
      <family val="3"/>
      <charset val="136"/>
    </font>
    <font>
      <b/>
      <sz val="50"/>
      <color theme="1"/>
      <name val="清松手寫體1"/>
      <family val="3"/>
      <charset val="136"/>
    </font>
    <font>
      <sz val="50"/>
      <name val="清松手寫體1"/>
      <family val="3"/>
      <charset val="136"/>
    </font>
    <font>
      <b/>
      <sz val="50"/>
      <color theme="0"/>
      <name val="清松手寫體1"/>
      <family val="3"/>
      <charset val="136"/>
    </font>
    <font>
      <b/>
      <sz val="28"/>
      <color theme="1"/>
      <name val="清松手寫體1"/>
      <family val="3"/>
      <charset val="136"/>
    </font>
    <font>
      <b/>
      <sz val="18"/>
      <color theme="1"/>
      <name val="清松手寫體1"/>
      <family val="3"/>
      <charset val="136"/>
    </font>
    <font>
      <b/>
      <sz val="50"/>
      <name val="清松手寫體1"/>
      <family val="3"/>
      <charset val="136"/>
    </font>
    <font>
      <b/>
      <sz val="28"/>
      <name val="清松手寫體1"/>
      <family val="3"/>
      <charset val="136"/>
    </font>
    <font>
      <b/>
      <sz val="12"/>
      <name val="清松手寫體1"/>
      <family val="3"/>
      <charset val="136"/>
    </font>
    <font>
      <b/>
      <sz val="18"/>
      <name val="清松手寫體1"/>
      <family val="3"/>
      <charset val="136"/>
    </font>
    <font>
      <b/>
      <sz val="24"/>
      <name val="清松手寫體1"/>
      <family val="3"/>
      <charset val="136"/>
    </font>
    <font>
      <b/>
      <sz val="20"/>
      <name val="清松手寫體1"/>
      <family val="3"/>
      <charset val="136"/>
    </font>
    <font>
      <sz val="40"/>
      <color theme="0"/>
      <name val="清松手寫體1"/>
      <family val="3"/>
      <charset val="136"/>
    </font>
    <font>
      <b/>
      <sz val="14"/>
      <color theme="1"/>
      <name val="清松手寫體1"/>
      <family val="3"/>
      <charset val="136"/>
    </font>
    <font>
      <b/>
      <sz val="20"/>
      <color theme="1"/>
      <name val="清松手寫體1"/>
      <family val="3"/>
      <charset val="136"/>
    </font>
    <font>
      <sz val="28"/>
      <name val="清松手寫體1"/>
      <family val="3"/>
      <charset val="136"/>
    </font>
    <font>
      <sz val="28"/>
      <color theme="1"/>
      <name val="清松手寫體1"/>
      <family val="3"/>
      <charset val="136"/>
    </font>
    <font>
      <sz val="12"/>
      <color theme="0" tint="-0.34998626667073579"/>
      <name val="新細明體"/>
      <family val="1"/>
      <charset val="136"/>
    </font>
    <font>
      <sz val="16"/>
      <color theme="0" tint="-0.34998626667073579"/>
      <name val="新細明體"/>
      <family val="1"/>
      <charset val="136"/>
    </font>
    <font>
      <sz val="14"/>
      <color theme="0" tint="-0.34998626667073579"/>
      <name val="新細明體"/>
      <family val="1"/>
      <charset val="136"/>
    </font>
    <font>
      <sz val="20"/>
      <color theme="0" tint="-0.34998626667073579"/>
      <name val="新細明體"/>
      <family val="1"/>
      <charset val="136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D8F45"/>
        <bgColor indexed="64"/>
      </patternFill>
    </fill>
    <fill>
      <patternFill patternType="solid">
        <fgColor rgb="FFFF9966"/>
        <bgColor indexed="64"/>
      </patternFill>
    </fill>
    <fill>
      <patternFill patternType="darkVertical">
        <fgColor theme="6" tint="0.39994506668294322"/>
        <bgColor auto="1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/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295">
    <xf numFmtId="0" fontId="0" fillId="0" borderId="0">
      <alignment vertical="center"/>
    </xf>
    <xf numFmtId="0" fontId="1" fillId="0" borderId="0"/>
    <xf numFmtId="0" fontId="5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39" fillId="0" borderId="0"/>
    <xf numFmtId="0" fontId="65" fillId="26" borderId="0" applyNumberFormat="0" applyBorder="0" applyAlignment="0" applyProtection="0">
      <alignment vertical="center"/>
    </xf>
    <xf numFmtId="0" fontId="66" fillId="0" borderId="68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7" borderId="69" applyNumberFormat="0" applyAlignment="0" applyProtection="0">
      <alignment vertical="center"/>
    </xf>
    <xf numFmtId="0" fontId="69" fillId="0" borderId="70" applyNumberFormat="0" applyFill="0" applyAlignment="0" applyProtection="0">
      <alignment vertical="center"/>
    </xf>
    <xf numFmtId="0" fontId="1" fillId="28" borderId="7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72" applyNumberFormat="0" applyFill="0" applyAlignment="0" applyProtection="0">
      <alignment vertical="center"/>
    </xf>
    <xf numFmtId="0" fontId="73" fillId="0" borderId="73" applyNumberFormat="0" applyFill="0" applyAlignment="0" applyProtection="0">
      <alignment vertical="center"/>
    </xf>
    <xf numFmtId="0" fontId="74" fillId="0" borderId="7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7" borderId="69" applyNumberFormat="0" applyAlignment="0" applyProtection="0">
      <alignment vertical="center"/>
    </xf>
    <xf numFmtId="0" fontId="76" fillId="27" borderId="75" applyNumberFormat="0" applyAlignment="0" applyProtection="0">
      <alignment vertical="center"/>
    </xf>
    <xf numFmtId="0" fontId="77" fillId="33" borderId="76" applyNumberFormat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/>
    <xf numFmtId="0" fontId="51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25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1" applyFont="1" applyFill="1"/>
    <xf numFmtId="0" fontId="5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0" fontId="1" fillId="2" borderId="0" xfId="1" applyFont="1" applyFill="1" applyAlignment="1"/>
    <xf numFmtId="0" fontId="1" fillId="2" borderId="0" xfId="1" applyFont="1" applyFill="1"/>
    <xf numFmtId="0" fontId="7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shrinkToFit="1"/>
    </xf>
    <xf numFmtId="0" fontId="4" fillId="2" borderId="0" xfId="1" applyFont="1" applyFill="1" applyBorder="1"/>
    <xf numFmtId="0" fontId="9" fillId="2" borderId="0" xfId="1" applyFont="1" applyFill="1"/>
    <xf numFmtId="0" fontId="11" fillId="2" borderId="0" xfId="1" applyFont="1" applyFill="1"/>
    <xf numFmtId="176" fontId="12" fillId="2" borderId="12" xfId="0" applyNumberFormat="1" applyFont="1" applyFill="1" applyBorder="1" applyAlignment="1">
      <alignment vertical="center" wrapText="1"/>
    </xf>
    <xf numFmtId="176" fontId="12" fillId="2" borderId="13" xfId="0" applyNumberFormat="1" applyFont="1" applyFill="1" applyBorder="1" applyAlignment="1">
      <alignment vertical="center" wrapText="1"/>
    </xf>
    <xf numFmtId="176" fontId="12" fillId="2" borderId="14" xfId="0" applyNumberFormat="1" applyFont="1" applyFill="1" applyBorder="1" applyAlignment="1">
      <alignment vertical="center" wrapText="1"/>
    </xf>
    <xf numFmtId="176" fontId="12" fillId="2" borderId="2" xfId="0" applyNumberFormat="1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vertical="center" wrapText="1"/>
    </xf>
    <xf numFmtId="176" fontId="12" fillId="2" borderId="4" xfId="0" applyNumberFormat="1" applyFont="1" applyFill="1" applyBorder="1" applyAlignment="1">
      <alignment vertical="center" wrapText="1"/>
    </xf>
    <xf numFmtId="176" fontId="12" fillId="2" borderId="5" xfId="0" applyNumberFormat="1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vertical="center" wrapText="1"/>
    </xf>
    <xf numFmtId="176" fontId="12" fillId="2" borderId="7" xfId="0" applyNumberFormat="1" applyFont="1" applyFill="1" applyBorder="1" applyAlignment="1">
      <alignment vertical="center" wrapText="1"/>
    </xf>
    <xf numFmtId="0" fontId="13" fillId="2" borderId="15" xfId="1" applyFont="1" applyFill="1" applyBorder="1"/>
    <xf numFmtId="0" fontId="13" fillId="2" borderId="16" xfId="1" applyFont="1" applyFill="1" applyBorder="1"/>
    <xf numFmtId="0" fontId="13" fillId="2" borderId="17" xfId="1" applyFont="1" applyFill="1" applyBorder="1"/>
    <xf numFmtId="0" fontId="14" fillId="2" borderId="5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14" fillId="2" borderId="13" xfId="0" applyFont="1" applyFill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5" fillId="2" borderId="12" xfId="0" applyFont="1" applyFill="1" applyBorder="1" applyAlignment="1">
      <alignment vertical="center" shrinkToFit="1"/>
    </xf>
    <xf numFmtId="0" fontId="15" fillId="2" borderId="13" xfId="0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8" fillId="2" borderId="10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vertical="center" shrinkToFit="1"/>
    </xf>
    <xf numFmtId="0" fontId="18" fillId="2" borderId="11" xfId="0" applyFont="1" applyFill="1" applyBorder="1" applyAlignment="1">
      <alignment vertical="center" shrinkToFit="1"/>
    </xf>
    <xf numFmtId="0" fontId="19" fillId="2" borderId="26" xfId="1" applyFont="1" applyFill="1" applyBorder="1"/>
    <xf numFmtId="0" fontId="20" fillId="2" borderId="21" xfId="1" applyFont="1" applyFill="1" applyBorder="1"/>
    <xf numFmtId="0" fontId="19" fillId="2" borderId="21" xfId="1" applyFont="1" applyFill="1" applyBorder="1"/>
    <xf numFmtId="0" fontId="20" fillId="2" borderId="22" xfId="1" applyFont="1" applyFill="1" applyBorder="1"/>
    <xf numFmtId="0" fontId="19" fillId="2" borderId="23" xfId="1" applyFont="1" applyFill="1" applyBorder="1"/>
    <xf numFmtId="0" fontId="20" fillId="2" borderId="24" xfId="1" applyFont="1" applyFill="1" applyBorder="1"/>
    <xf numFmtId="0" fontId="19" fillId="2" borderId="24" xfId="1" applyFont="1" applyFill="1" applyBorder="1"/>
    <xf numFmtId="0" fontId="20" fillId="2" borderId="25" xfId="1" applyFont="1" applyFill="1" applyBorder="1"/>
    <xf numFmtId="0" fontId="0" fillId="2" borderId="0" xfId="0" applyFont="1" applyFill="1">
      <alignment vertical="center"/>
    </xf>
    <xf numFmtId="0" fontId="21" fillId="2" borderId="0" xfId="1" applyFont="1" applyFill="1" applyAlignment="1"/>
    <xf numFmtId="0" fontId="23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shrinkToFit="1"/>
    </xf>
    <xf numFmtId="0" fontId="23" fillId="0" borderId="0" xfId="0" applyFont="1" applyFill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6" fillId="0" borderId="33" xfId="0" applyFont="1" applyBorder="1" applyAlignment="1">
      <alignment horizontal="center" vertical="center" textRotation="255"/>
    </xf>
    <xf numFmtId="0" fontId="27" fillId="0" borderId="34" xfId="0" applyFont="1" applyBorder="1" applyAlignment="1">
      <alignment vertical="center" textRotation="255"/>
    </xf>
    <xf numFmtId="0" fontId="27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textRotation="255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38" xfId="0" applyFont="1" applyBorder="1" applyAlignment="1">
      <alignment horizontal="center"/>
    </xf>
    <xf numFmtId="0" fontId="25" fillId="3" borderId="39" xfId="0" applyFont="1" applyFill="1" applyBorder="1" applyAlignment="1">
      <alignment horizontal="center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7" fillId="3" borderId="39" xfId="0" applyFont="1" applyFill="1" applyBorder="1" applyAlignment="1">
      <alignment horizontal="center" vertical="center" wrapText="1" shrinkToFit="1"/>
    </xf>
    <xf numFmtId="0" fontId="26" fillId="0" borderId="41" xfId="0" applyFont="1" applyFill="1" applyBorder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6" fillId="0" borderId="43" xfId="0" applyFont="1" applyBorder="1" applyAlignment="1">
      <alignment horizontal="center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right"/>
    </xf>
    <xf numFmtId="0" fontId="26" fillId="0" borderId="44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6" fillId="0" borderId="45" xfId="0" applyFont="1" applyFill="1" applyBorder="1">
      <alignment vertical="center"/>
    </xf>
    <xf numFmtId="0" fontId="26" fillId="0" borderId="44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47" xfId="0" applyFont="1" applyBorder="1">
      <alignment vertical="center"/>
    </xf>
    <xf numFmtId="0" fontId="26" fillId="0" borderId="44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right"/>
    </xf>
    <xf numFmtId="0" fontId="25" fillId="0" borderId="50" xfId="0" applyFont="1" applyFill="1" applyBorder="1" applyAlignment="1">
      <alignment vertical="center" textRotation="180" shrinkToFit="1"/>
    </xf>
    <xf numFmtId="0" fontId="25" fillId="0" borderId="50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/>
    </xf>
    <xf numFmtId="0" fontId="26" fillId="0" borderId="51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right"/>
    </xf>
    <xf numFmtId="0" fontId="26" fillId="0" borderId="53" xfId="0" applyFont="1" applyFill="1" applyBorder="1" applyAlignment="1">
      <alignment horizontal="left" vertical="center"/>
    </xf>
    <xf numFmtId="0" fontId="26" fillId="0" borderId="4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5" fillId="0" borderId="0" xfId="0" applyFont="1">
      <alignment vertical="center"/>
    </xf>
    <xf numFmtId="0" fontId="26" fillId="0" borderId="44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44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wrapText="1" shrinkToFit="1"/>
    </xf>
    <xf numFmtId="0" fontId="30" fillId="0" borderId="45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center"/>
    </xf>
    <xf numFmtId="0" fontId="25" fillId="0" borderId="47" xfId="0" applyFont="1" applyBorder="1">
      <alignment vertical="center"/>
    </xf>
    <xf numFmtId="0" fontId="26" fillId="4" borderId="45" xfId="0" applyFont="1" applyFill="1" applyBorder="1">
      <alignment vertical="center"/>
    </xf>
    <xf numFmtId="0" fontId="26" fillId="0" borderId="44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shrinkToFit="1"/>
    </xf>
    <xf numFmtId="0" fontId="25" fillId="0" borderId="55" xfId="0" applyFont="1" applyBorder="1">
      <alignment vertical="center"/>
    </xf>
    <xf numFmtId="0" fontId="33" fillId="0" borderId="53" xfId="0" applyFont="1" applyBorder="1" applyAlignment="1">
      <alignment horizontal="left" vertical="center" shrinkToFit="1"/>
    </xf>
    <xf numFmtId="0" fontId="25" fillId="0" borderId="53" xfId="0" applyFont="1" applyBorder="1" applyAlignment="1">
      <alignment horizontal="left" vertical="center" shrinkToFit="1"/>
    </xf>
    <xf numFmtId="0" fontId="26" fillId="4" borderId="45" xfId="0" applyFont="1" applyFill="1" applyBorder="1" applyAlignment="1">
      <alignment horizontal="right"/>
    </xf>
    <xf numFmtId="0" fontId="26" fillId="0" borderId="44" xfId="0" applyFont="1" applyBorder="1" applyAlignment="1">
      <alignment horizontal="left"/>
    </xf>
    <xf numFmtId="0" fontId="30" fillId="0" borderId="44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shrinkToFit="1"/>
    </xf>
    <xf numFmtId="0" fontId="26" fillId="0" borderId="51" xfId="0" applyFont="1" applyBorder="1" applyAlignment="1">
      <alignment horizontal="center" vertical="center"/>
    </xf>
    <xf numFmtId="0" fontId="25" fillId="0" borderId="45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25" fillId="0" borderId="56" xfId="0" applyFont="1" applyBorder="1">
      <alignment vertical="center"/>
    </xf>
    <xf numFmtId="0" fontId="25" fillId="0" borderId="52" xfId="0" applyFont="1" applyFill="1" applyBorder="1" applyAlignment="1">
      <alignment vertical="center" shrinkToFit="1"/>
    </xf>
    <xf numFmtId="0" fontId="25" fillId="0" borderId="56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8" xfId="0" applyFont="1" applyBorder="1" applyAlignment="1">
      <alignment horizontal="right"/>
    </xf>
    <xf numFmtId="0" fontId="25" fillId="0" borderId="59" xfId="0" applyFont="1" applyFill="1" applyBorder="1">
      <alignment vertical="center"/>
    </xf>
    <xf numFmtId="0" fontId="25" fillId="0" borderId="60" xfId="0" applyFont="1" applyFill="1" applyBorder="1" applyAlignment="1">
      <alignment vertical="center" textRotation="180" shrinkToFit="1"/>
    </xf>
    <xf numFmtId="0" fontId="25" fillId="0" borderId="60" xfId="0" applyFont="1" applyBorder="1" applyAlignment="1">
      <alignment horizontal="left" vertical="center" shrinkToFit="1"/>
    </xf>
    <xf numFmtId="0" fontId="25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7" fillId="0" borderId="35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left"/>
    </xf>
    <xf numFmtId="0" fontId="25" fillId="5" borderId="56" xfId="0" applyFont="1" applyFill="1" applyBorder="1" applyAlignment="1">
      <alignment horizontal="center" vertical="center" shrinkToFit="1"/>
    </xf>
    <xf numFmtId="0" fontId="25" fillId="0" borderId="56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1" fillId="0" borderId="61" xfId="0" applyFont="1" applyFill="1" applyBorder="1" applyAlignment="1">
      <alignment horizontal="center" vertical="center" shrinkToFit="1"/>
    </xf>
    <xf numFmtId="0" fontId="36" fillId="0" borderId="62" xfId="0" applyFont="1" applyFill="1" applyBorder="1" applyAlignment="1" applyProtection="1">
      <alignment vertical="center"/>
    </xf>
    <xf numFmtId="0" fontId="26" fillId="0" borderId="50" xfId="0" applyFont="1" applyBorder="1" applyAlignment="1">
      <alignment horizontal="left"/>
    </xf>
    <xf numFmtId="0" fontId="29" fillId="0" borderId="0" xfId="0" applyFont="1" applyAlignment="1">
      <alignment vertical="center"/>
    </xf>
    <xf numFmtId="0" fontId="38" fillId="0" borderId="0" xfId="0" applyFont="1" applyBorder="1" applyAlignment="1">
      <alignment horizontal="center" shrinkToFit="1"/>
    </xf>
    <xf numFmtId="0" fontId="39" fillId="0" borderId="0" xfId="0" applyFont="1" applyBorder="1">
      <alignment vertical="center"/>
    </xf>
    <xf numFmtId="0" fontId="3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shrinkToFit="1"/>
    </xf>
    <xf numFmtId="0" fontId="38" fillId="0" borderId="0" xfId="0" applyFont="1" applyFill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shrinkToFit="1"/>
    </xf>
    <xf numFmtId="0" fontId="39" fillId="0" borderId="0" xfId="0" applyFont="1" applyFill="1" applyBorder="1" applyAlignment="1">
      <alignment horizontal="center" shrinkToFit="1"/>
    </xf>
    <xf numFmtId="0" fontId="41" fillId="0" borderId="0" xfId="0" applyFont="1" applyBorder="1" applyAlignment="1">
      <alignment horizontal="right"/>
    </xf>
    <xf numFmtId="0" fontId="41" fillId="0" borderId="0" xfId="0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41" fillId="0" borderId="33" xfId="0" applyFont="1" applyBorder="1" applyAlignment="1">
      <alignment horizontal="center" vertical="center" textRotation="255"/>
    </xf>
    <xf numFmtId="0" fontId="42" fillId="0" borderId="34" xfId="0" applyFont="1" applyBorder="1" applyAlignment="1">
      <alignment vertical="center" textRotation="255"/>
    </xf>
    <xf numFmtId="0" fontId="42" fillId="0" borderId="35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1" fillId="0" borderId="43" xfId="0" applyFont="1" applyBorder="1" applyAlignment="1">
      <alignment horizontal="center"/>
    </xf>
    <xf numFmtId="0" fontId="39" fillId="0" borderId="0" xfId="0" applyFont="1">
      <alignment vertical="center"/>
    </xf>
    <xf numFmtId="0" fontId="39" fillId="0" borderId="47" xfId="0" applyFont="1" applyBorder="1">
      <alignment vertical="center"/>
    </xf>
    <xf numFmtId="0" fontId="39" fillId="0" borderId="43" xfId="0" applyFont="1" applyFill="1" applyBorder="1" applyAlignment="1">
      <alignment horizontal="center" vertical="center" shrinkToFit="1"/>
    </xf>
    <xf numFmtId="0" fontId="39" fillId="0" borderId="52" xfId="0" applyFont="1" applyBorder="1" applyAlignment="1">
      <alignment horizontal="right"/>
    </xf>
    <xf numFmtId="0" fontId="30" fillId="6" borderId="39" xfId="0" applyFont="1" applyFill="1" applyBorder="1" applyAlignment="1">
      <alignment horizontal="center" vertical="center" shrinkToFit="1"/>
    </xf>
    <xf numFmtId="0" fontId="41" fillId="0" borderId="43" xfId="0" applyFont="1" applyFill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47" xfId="0" applyFont="1" applyBorder="1">
      <alignment vertical="center"/>
    </xf>
    <xf numFmtId="0" fontId="39" fillId="0" borderId="54" xfId="0" applyFont="1" applyBorder="1" applyAlignment="1">
      <alignment horizontal="center" vertical="center" shrinkToFit="1"/>
    </xf>
    <xf numFmtId="0" fontId="30" fillId="0" borderId="55" xfId="0" applyFont="1" applyBorder="1">
      <alignment vertical="center"/>
    </xf>
    <xf numFmtId="0" fontId="30" fillId="3" borderId="50" xfId="0" applyFont="1" applyFill="1" applyBorder="1" applyAlignment="1">
      <alignment horizontal="center" vertical="center" shrinkToFit="1"/>
    </xf>
    <xf numFmtId="0" fontId="39" fillId="0" borderId="61" xfId="0" applyFont="1" applyFill="1" applyBorder="1" applyAlignment="1">
      <alignment horizontal="center" vertical="center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39" fillId="0" borderId="0" xfId="0" applyFont="1" applyBorder="1" applyAlignment="1">
      <alignment horizontal="right" vertical="top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Border="1" applyAlignment="1">
      <alignment horizontal="center" vertical="center"/>
    </xf>
    <xf numFmtId="0" fontId="39" fillId="0" borderId="0" xfId="0" applyFont="1" applyFill="1">
      <alignment vertical="center"/>
    </xf>
    <xf numFmtId="0" fontId="41" fillId="0" borderId="0" xfId="0" applyFont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45" fillId="2" borderId="63" xfId="0" applyFont="1" applyFill="1" applyBorder="1" applyAlignment="1">
      <alignment horizontal="center" vertical="center" shrinkToFit="1"/>
    </xf>
    <xf numFmtId="0" fontId="45" fillId="8" borderId="64" xfId="0" applyFont="1" applyFill="1" applyBorder="1" applyAlignment="1">
      <alignment horizontal="center" vertical="center" shrinkToFit="1"/>
    </xf>
    <xf numFmtId="0" fontId="45" fillId="2" borderId="64" xfId="0" applyFont="1" applyFill="1" applyBorder="1" applyAlignment="1">
      <alignment horizontal="center" vertical="center" shrinkToFit="1"/>
    </xf>
    <xf numFmtId="0" fontId="48" fillId="9" borderId="8" xfId="0" applyFont="1" applyFill="1" applyBorder="1" applyAlignment="1">
      <alignment horizontal="center" vertical="center"/>
    </xf>
    <xf numFmtId="0" fontId="45" fillId="2" borderId="65" xfId="0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right" vertical="center"/>
    </xf>
    <xf numFmtId="0" fontId="13" fillId="2" borderId="6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right" vertical="center"/>
    </xf>
    <xf numFmtId="0" fontId="13" fillId="2" borderId="67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left" vertical="center"/>
    </xf>
    <xf numFmtId="0" fontId="49" fillId="2" borderId="0" xfId="0" applyFont="1" applyFill="1" applyBorder="1" applyAlignment="1">
      <alignment shrinkToFit="1"/>
    </xf>
    <xf numFmtId="0" fontId="15" fillId="0" borderId="0" xfId="2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center" shrinkToFit="1"/>
    </xf>
    <xf numFmtId="0" fontId="52" fillId="2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shrinkToFit="1"/>
    </xf>
    <xf numFmtId="0" fontId="53" fillId="10" borderId="0" xfId="2" applyFont="1" applyFill="1" applyBorder="1" applyAlignment="1">
      <alignment horizontal="center" vertical="center" shrinkToFit="1"/>
    </xf>
    <xf numFmtId="0" fontId="55" fillId="0" borderId="0" xfId="2" applyFont="1" applyAlignment="1">
      <alignment horizontal="center" vertical="center" shrinkToFit="1"/>
    </xf>
    <xf numFmtId="0" fontId="17" fillId="0" borderId="0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 shrinkToFit="1"/>
    </xf>
    <xf numFmtId="0" fontId="57" fillId="0" borderId="0" xfId="2" applyFont="1" applyFill="1" applyBorder="1" applyAlignment="1">
      <alignment horizontal="center" vertical="center" shrinkToFit="1"/>
    </xf>
    <xf numFmtId="0" fontId="52" fillId="10" borderId="0" xfId="2" applyFont="1" applyFill="1" applyBorder="1" applyAlignment="1">
      <alignment horizontal="center" vertical="center" shrinkToFit="1"/>
    </xf>
    <xf numFmtId="0" fontId="55" fillId="0" borderId="0" xfId="2" applyFont="1" applyBorder="1" applyAlignment="1">
      <alignment vertical="center"/>
    </xf>
    <xf numFmtId="0" fontId="55" fillId="0" borderId="0" xfId="2" applyFont="1" applyBorder="1" applyAlignment="1">
      <alignment horizontal="center" vertical="center" shrinkToFit="1"/>
    </xf>
    <xf numFmtId="0" fontId="58" fillId="0" borderId="0" xfId="2" applyFont="1" applyFill="1" applyBorder="1" applyAlignment="1">
      <alignment vertical="center" shrinkToFit="1"/>
    </xf>
    <xf numFmtId="0" fontId="59" fillId="11" borderId="18" xfId="2" applyFont="1" applyFill="1" applyBorder="1" applyAlignment="1">
      <alignment horizontal="center" vertical="center" shrinkToFit="1"/>
    </xf>
    <xf numFmtId="0" fontId="59" fillId="11" borderId="19" xfId="2" applyFont="1" applyFill="1" applyBorder="1" applyAlignment="1">
      <alignment horizontal="center" vertical="center" shrinkToFit="1"/>
    </xf>
    <xf numFmtId="0" fontId="60" fillId="11" borderId="19" xfId="2" applyFont="1" applyFill="1" applyBorder="1" applyAlignment="1">
      <alignment horizontal="center" vertical="center" shrinkToFit="1"/>
    </xf>
    <xf numFmtId="0" fontId="60" fillId="11" borderId="20" xfId="2" applyFont="1" applyFill="1" applyBorder="1" applyAlignment="1">
      <alignment horizontal="center" vertical="center" shrinkToFit="1"/>
    </xf>
    <xf numFmtId="179" fontId="17" fillId="0" borderId="26" xfId="2" applyNumberFormat="1" applyFont="1" applyFill="1" applyBorder="1" applyAlignment="1">
      <alignment horizontal="center" vertical="center" shrinkToFit="1"/>
    </xf>
    <xf numFmtId="0" fontId="17" fillId="0" borderId="21" xfId="2" applyFont="1" applyFill="1" applyBorder="1" applyAlignment="1">
      <alignment horizontal="center" vertical="center" shrinkToFit="1"/>
    </xf>
    <xf numFmtId="0" fontId="61" fillId="0" borderId="21" xfId="0" applyFont="1" applyFill="1" applyBorder="1" applyAlignment="1">
      <alignment horizontal="center" vertical="center"/>
    </xf>
    <xf numFmtId="0" fontId="53" fillId="2" borderId="21" xfId="2" applyFont="1" applyFill="1" applyBorder="1" applyAlignment="1">
      <alignment horizontal="center" vertical="center" shrinkToFit="1"/>
    </xf>
    <xf numFmtId="0" fontId="56" fillId="0" borderId="21" xfId="2" applyFont="1" applyFill="1" applyBorder="1" applyAlignment="1">
      <alignment horizontal="center" vertical="center" shrinkToFit="1"/>
    </xf>
    <xf numFmtId="0" fontId="56" fillId="0" borderId="22" xfId="2" applyFont="1" applyFill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/>
    </xf>
    <xf numFmtId="0" fontId="61" fillId="2" borderId="21" xfId="2" applyFont="1" applyFill="1" applyBorder="1" applyAlignment="1">
      <alignment horizontal="center" vertical="center" shrinkToFit="1"/>
    </xf>
    <xf numFmtId="0" fontId="56" fillId="0" borderId="0" xfId="2" applyFont="1" applyFill="1" applyBorder="1" applyAlignment="1">
      <alignment vertical="center"/>
    </xf>
    <xf numFmtId="0" fontId="62" fillId="0" borderId="0" xfId="2" applyFont="1" applyFill="1" applyBorder="1" applyAlignment="1">
      <alignment vertical="center"/>
    </xf>
    <xf numFmtId="0" fontId="53" fillId="8" borderId="21" xfId="2" applyFont="1" applyFill="1" applyBorder="1" applyAlignment="1">
      <alignment horizontal="center" vertical="center" shrinkToFit="1"/>
    </xf>
    <xf numFmtId="0" fontId="53" fillId="8" borderId="21" xfId="0" applyFont="1" applyFill="1" applyBorder="1" applyAlignment="1">
      <alignment horizontal="center" vertical="center"/>
    </xf>
    <xf numFmtId="0" fontId="53" fillId="0" borderId="21" xfId="2" applyFont="1" applyFill="1" applyBorder="1" applyAlignment="1">
      <alignment horizontal="center" vertical="center" shrinkToFit="1"/>
    </xf>
    <xf numFmtId="0" fontId="63" fillId="0" borderId="21" xfId="2" applyFont="1" applyFill="1" applyBorder="1" applyAlignment="1">
      <alignment horizontal="center" vertical="center" shrinkToFit="1"/>
    </xf>
    <xf numFmtId="0" fontId="17" fillId="0" borderId="2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 shrinkToFit="1"/>
    </xf>
    <xf numFmtId="0" fontId="53" fillId="0" borderId="24" xfId="0" applyFont="1" applyFill="1" applyBorder="1" applyAlignment="1">
      <alignment horizontal="center" vertical="center"/>
    </xf>
    <xf numFmtId="0" fontId="53" fillId="2" borderId="24" xfId="2" applyFont="1" applyFill="1" applyBorder="1" applyAlignment="1">
      <alignment horizontal="center" vertical="center" shrinkToFit="1"/>
    </xf>
    <xf numFmtId="0" fontId="17" fillId="0" borderId="2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26" fillId="0" borderId="45" xfId="0" applyFont="1" applyFill="1" applyBorder="1" applyAlignment="1">
      <alignment horizontal="right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52" xfId="0" applyFont="1" applyFill="1" applyBorder="1" applyAlignment="1">
      <alignment vertical="center" textRotation="180" shrinkToFit="1"/>
    </xf>
    <xf numFmtId="0" fontId="33" fillId="0" borderId="56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50" xfId="0" applyFont="1" applyBorder="1" applyAlignment="1">
      <alignment horizontal="left" vertical="center" shrinkToFit="1"/>
    </xf>
    <xf numFmtId="0" fontId="25" fillId="0" borderId="50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1" fillId="0" borderId="44" xfId="0" applyFont="1" applyBorder="1" applyAlignment="1">
      <alignment horizontal="left" vertical="center" shrinkToFit="1"/>
    </xf>
    <xf numFmtId="0" fontId="25" fillId="0" borderId="53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0" fillId="0" borderId="45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3" fillId="0" borderId="4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52" xfId="0" applyFont="1" applyFill="1" applyBorder="1" applyAlignment="1">
      <alignment vertical="center" textRotation="180" shrinkToFit="1"/>
    </xf>
    <xf numFmtId="0" fontId="33" fillId="0" borderId="56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0" xfId="0" applyFont="1" applyFill="1">
      <alignment vertical="center"/>
    </xf>
    <xf numFmtId="0" fontId="25" fillId="3" borderId="39" xfId="0" applyFont="1" applyFill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60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5" fillId="0" borderId="44" xfId="0" applyFont="1" applyFill="1" applyBorder="1" applyAlignment="1">
      <alignment vertical="center" textRotation="180" shrinkToFit="1"/>
    </xf>
    <xf numFmtId="0" fontId="0" fillId="0" borderId="0" xfId="0" applyFont="1">
      <alignment vertical="center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50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52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33" fillId="0" borderId="56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wrapText="1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5" xfId="0" applyFont="1" applyBorder="1" applyAlignment="1">
      <alignment horizontal="left" vertical="center" shrinkToFit="1"/>
    </xf>
    <xf numFmtId="0" fontId="30" fillId="0" borderId="45" xfId="0" applyFont="1" applyBorder="1" applyAlignment="1">
      <alignment horizontal="left" vertical="center" shrinkToFit="1"/>
    </xf>
    <xf numFmtId="0" fontId="33" fillId="0" borderId="78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53" xfId="0" applyFont="1" applyBorder="1" applyAlignment="1">
      <alignment horizontal="left" vertical="center" shrinkToFit="1"/>
    </xf>
    <xf numFmtId="0" fontId="35" fillId="0" borderId="44" xfId="0" applyFont="1" applyFill="1" applyBorder="1" applyAlignment="1">
      <alignment horizontal="left" vertical="center" shrinkToFit="1"/>
    </xf>
    <xf numFmtId="0" fontId="35" fillId="0" borderId="60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wrapText="1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5" xfId="0" applyFont="1" applyBorder="1" applyAlignment="1">
      <alignment horizontal="left" vertical="center" shrinkToFit="1"/>
    </xf>
    <xf numFmtId="0" fontId="30" fillId="0" borderId="45" xfId="0" applyFont="1" applyBorder="1" applyAlignment="1">
      <alignment horizontal="left" vertical="center" shrinkToFit="1"/>
    </xf>
    <xf numFmtId="0" fontId="30" fillId="0" borderId="77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3" fillId="0" borderId="53" xfId="0" applyFont="1" applyBorder="1" applyAlignment="1">
      <alignment horizontal="left" vertical="center" shrinkToFit="1"/>
    </xf>
    <xf numFmtId="0" fontId="25" fillId="4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25" fillId="0" borderId="56" xfId="0" applyFont="1" applyBorder="1">
      <alignment vertical="center"/>
    </xf>
    <xf numFmtId="0" fontId="25" fillId="0" borderId="52" xfId="0" applyFont="1" applyFill="1" applyBorder="1" applyAlignment="1">
      <alignment vertical="center" shrinkToFit="1"/>
    </xf>
    <xf numFmtId="0" fontId="30" fillId="0" borderId="44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left" vertical="center" shrinkToFit="1"/>
    </xf>
    <xf numFmtId="0" fontId="33" fillId="0" borderId="56" xfId="0" applyFont="1" applyBorder="1">
      <alignment vertical="center"/>
    </xf>
    <xf numFmtId="0" fontId="25" fillId="0" borderId="56" xfId="0" applyFont="1" applyFill="1" applyBorder="1">
      <alignment vertical="center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9" fillId="0" borderId="0" xfId="0" applyFont="1">
      <alignment vertical="center"/>
    </xf>
    <xf numFmtId="0" fontId="1" fillId="0" borderId="0" xfId="0" applyFont="1">
      <alignment vertical="center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Fill="1" applyBorder="1" applyAlignment="1">
      <alignment horizontal="left" vertical="center" shrinkToFit="1"/>
    </xf>
    <xf numFmtId="0" fontId="35" fillId="0" borderId="44" xfId="0" applyFont="1" applyFill="1" applyBorder="1" applyAlignment="1">
      <alignment horizontal="left" vertical="center" shrinkToFit="1"/>
    </xf>
    <xf numFmtId="0" fontId="35" fillId="0" borderId="4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52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33" fillId="0" borderId="56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7" fillId="3" borderId="50" xfId="0" applyFont="1" applyFill="1" applyBorder="1" applyAlignment="1">
      <alignment horizontal="center" vertical="center" wrapText="1" shrinkToFit="1"/>
    </xf>
    <xf numFmtId="0" fontId="30" fillId="0" borderId="78" xfId="0" applyFont="1" applyBorder="1" applyAlignment="1">
      <alignment horizontal="left" vertical="center" shrinkToFit="1"/>
    </xf>
    <xf numFmtId="0" fontId="30" fillId="0" borderId="78" xfId="0" applyFont="1" applyFill="1" applyBorder="1" applyAlignment="1">
      <alignment vertical="center" textRotation="180" shrinkToFit="1"/>
    </xf>
    <xf numFmtId="0" fontId="82" fillId="0" borderId="44" xfId="0" applyFont="1" applyBorder="1" applyAlignment="1">
      <alignment horizontal="left" vertical="center" shrinkToFit="1"/>
    </xf>
    <xf numFmtId="0" fontId="82" fillId="0" borderId="44" xfId="0" applyFont="1" applyFill="1" applyBorder="1" applyAlignment="1">
      <alignment horizontal="left" vertical="center" shrinkToFit="1"/>
    </xf>
    <xf numFmtId="0" fontId="25" fillId="0" borderId="60" xfId="0" applyFont="1" applyFill="1" applyBorder="1" applyAlignment="1">
      <alignment horizontal="left" vertical="center" shrinkToFit="1"/>
    </xf>
    <xf numFmtId="0" fontId="26" fillId="0" borderId="40" xfId="0" applyFont="1" applyFill="1" applyBorder="1">
      <alignment vertical="center"/>
    </xf>
    <xf numFmtId="0" fontId="26" fillId="0" borderId="44" xfId="0" applyFont="1" applyFill="1" applyBorder="1" applyAlignment="1">
      <alignment horizontal="right"/>
    </xf>
    <xf numFmtId="0" fontId="26" fillId="0" borderId="44" xfId="0" applyFont="1" applyFill="1" applyBorder="1">
      <alignment vertical="center"/>
    </xf>
    <xf numFmtId="0" fontId="26" fillId="0" borderId="60" xfId="0" applyFont="1" applyFill="1" applyBorder="1" applyAlignment="1">
      <alignment horizontal="right"/>
    </xf>
    <xf numFmtId="0" fontId="25" fillId="0" borderId="44" xfId="0" applyFont="1" applyBorder="1" applyAlignment="1">
      <alignment vertical="center" textRotation="180" shrinkToFit="1"/>
    </xf>
    <xf numFmtId="0" fontId="35" fillId="0" borderId="60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shrinkToFit="1"/>
    </xf>
    <xf numFmtId="0" fontId="35" fillId="0" borderId="44" xfId="0" applyFont="1" applyFill="1" applyBorder="1" applyAlignment="1">
      <alignment vertical="center" textRotation="180" shrinkToFit="1"/>
    </xf>
    <xf numFmtId="0" fontId="25" fillId="0" borderId="0" xfId="0" applyFont="1" applyBorder="1" applyAlignment="1">
      <alignment horizontal="left" vertical="center" shrinkToFit="1"/>
    </xf>
    <xf numFmtId="0" fontId="81" fillId="0" borderId="44" xfId="0" applyFont="1" applyBorder="1" applyAlignment="1">
      <alignment horizontal="left" vertical="center" shrinkToFit="1"/>
    </xf>
    <xf numFmtId="0" fontId="81" fillId="0" borderId="6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2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 shrinkToFit="1"/>
    </xf>
    <xf numFmtId="0" fontId="3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95" fillId="0" borderId="0" xfId="0" applyFont="1">
      <alignment vertical="center"/>
    </xf>
    <xf numFmtId="0" fontId="96" fillId="0" borderId="0" xfId="1" applyFont="1"/>
    <xf numFmtId="0" fontId="98" fillId="0" borderId="0" xfId="0" applyFont="1" applyAlignment="1">
      <alignment shrinkToFit="1"/>
    </xf>
    <xf numFmtId="0" fontId="98" fillId="0" borderId="0" xfId="0" applyFont="1" applyAlignment="1">
      <alignment horizontal="left" shrinkToFit="1"/>
    </xf>
    <xf numFmtId="0" fontId="95" fillId="0" borderId="1" xfId="0" applyFont="1" applyBorder="1">
      <alignment vertical="center"/>
    </xf>
    <xf numFmtId="0" fontId="99" fillId="0" borderId="1" xfId="0" applyFont="1" applyBorder="1" applyAlignment="1">
      <alignment shrinkToFit="1"/>
    </xf>
    <xf numFmtId="0" fontId="102" fillId="0" borderId="0" xfId="1" applyFont="1"/>
    <xf numFmtId="0" fontId="104" fillId="0" borderId="0" xfId="1" applyFont="1"/>
    <xf numFmtId="0" fontId="107" fillId="0" borderId="26" xfId="1" applyFont="1" applyBorder="1"/>
    <xf numFmtId="0" fontId="107" fillId="0" borderId="21" xfId="1" applyFont="1" applyBorder="1"/>
    <xf numFmtId="0" fontId="107" fillId="0" borderId="22" xfId="1" applyFont="1" applyBorder="1"/>
    <xf numFmtId="0" fontId="107" fillId="0" borderId="23" xfId="1" applyFont="1" applyBorder="1"/>
    <xf numFmtId="0" fontId="107" fillId="0" borderId="24" xfId="1" applyFont="1" applyBorder="1"/>
    <xf numFmtId="0" fontId="107" fillId="0" borderId="25" xfId="1" applyFont="1" applyBorder="1"/>
    <xf numFmtId="0" fontId="109" fillId="0" borderId="5" xfId="0" applyFont="1" applyBorder="1" applyAlignment="1">
      <alignment vertical="center" shrinkToFit="1"/>
    </xf>
    <xf numFmtId="0" fontId="109" fillId="0" borderId="6" xfId="0" applyFont="1" applyBorder="1" applyAlignment="1">
      <alignment vertical="center" shrinkToFit="1"/>
    </xf>
    <xf numFmtId="0" fontId="109" fillId="0" borderId="7" xfId="0" applyFont="1" applyBorder="1" applyAlignment="1">
      <alignment vertical="center" shrinkToFit="1"/>
    </xf>
    <xf numFmtId="0" fontId="109" fillId="0" borderId="12" xfId="0" applyFont="1" applyBorder="1" applyAlignment="1">
      <alignment vertical="center" shrinkToFit="1"/>
    </xf>
    <xf numFmtId="0" fontId="109" fillId="0" borderId="13" xfId="0" applyFont="1" applyBorder="1" applyAlignment="1">
      <alignment vertical="center" shrinkToFit="1"/>
    </xf>
    <xf numFmtId="0" fontId="109" fillId="0" borderId="14" xfId="0" applyFont="1" applyBorder="1" applyAlignment="1">
      <alignment vertical="center" shrinkToFit="1"/>
    </xf>
    <xf numFmtId="0" fontId="110" fillId="0" borderId="12" xfId="0" applyFont="1" applyBorder="1" applyAlignment="1">
      <alignment vertical="center" shrinkToFit="1"/>
    </xf>
    <xf numFmtId="0" fontId="110" fillId="0" borderId="13" xfId="0" applyFont="1" applyBorder="1" applyAlignment="1">
      <alignment vertical="center" shrinkToFit="1"/>
    </xf>
    <xf numFmtId="0" fontId="110" fillId="0" borderId="14" xfId="0" applyFont="1" applyBorder="1" applyAlignment="1">
      <alignment vertical="center" shrinkToFit="1"/>
    </xf>
    <xf numFmtId="0" fontId="111" fillId="0" borderId="18" xfId="1" applyFont="1" applyBorder="1"/>
    <xf numFmtId="0" fontId="111" fillId="0" borderId="21" xfId="1" applyFont="1" applyBorder="1"/>
    <xf numFmtId="0" fontId="111" fillId="0" borderId="22" xfId="1" applyFont="1" applyBorder="1"/>
    <xf numFmtId="0" fontId="111" fillId="0" borderId="26" xfId="1" applyFont="1" applyBorder="1"/>
    <xf numFmtId="0" fontId="111" fillId="0" borderId="23" xfId="1" applyFont="1" applyBorder="1"/>
    <xf numFmtId="0" fontId="111" fillId="0" borderId="24" xfId="1" applyFont="1" applyBorder="1"/>
    <xf numFmtId="0" fontId="111" fillId="0" borderId="25" xfId="1" applyFont="1" applyBorder="1"/>
    <xf numFmtId="176" fontId="112" fillId="0" borderId="12" xfId="0" applyNumberFormat="1" applyFont="1" applyBorder="1" applyAlignment="1">
      <alignment vertical="center" wrapText="1"/>
    </xf>
    <xf numFmtId="176" fontId="112" fillId="0" borderId="13" xfId="0" applyNumberFormat="1" applyFont="1" applyBorder="1" applyAlignment="1">
      <alignment vertical="center" wrapText="1"/>
    </xf>
    <xf numFmtId="176" fontId="112" fillId="0" borderId="14" xfId="0" applyNumberFormat="1" applyFont="1" applyBorder="1" applyAlignment="1">
      <alignment vertical="center" wrapText="1"/>
    </xf>
    <xf numFmtId="176" fontId="112" fillId="0" borderId="2" xfId="0" applyNumberFormat="1" applyFont="1" applyBorder="1" applyAlignment="1">
      <alignment vertical="center" wrapText="1"/>
    </xf>
    <xf numFmtId="176" fontId="112" fillId="0" borderId="3" xfId="0" applyNumberFormat="1" applyFont="1" applyBorder="1" applyAlignment="1">
      <alignment vertical="center" wrapText="1"/>
    </xf>
    <xf numFmtId="176" fontId="112" fillId="0" borderId="4" xfId="0" applyNumberFormat="1" applyFont="1" applyBorder="1" applyAlignment="1">
      <alignment vertical="center" wrapText="1"/>
    </xf>
    <xf numFmtId="176" fontId="112" fillId="0" borderId="5" xfId="0" applyNumberFormat="1" applyFont="1" applyBorder="1" applyAlignment="1">
      <alignment vertical="center" wrapText="1"/>
    </xf>
    <xf numFmtId="176" fontId="112" fillId="0" borderId="6" xfId="0" applyNumberFormat="1" applyFont="1" applyBorder="1" applyAlignment="1">
      <alignment vertical="center" wrapText="1"/>
    </xf>
    <xf numFmtId="176" fontId="112" fillId="0" borderId="7" xfId="0" applyNumberFormat="1" applyFont="1" applyBorder="1" applyAlignment="1">
      <alignment vertical="center" wrapText="1"/>
    </xf>
    <xf numFmtId="0" fontId="106" fillId="0" borderId="12" xfId="0" applyFont="1" applyBorder="1" applyAlignment="1">
      <alignment vertical="center" shrinkToFit="1"/>
    </xf>
    <xf numFmtId="0" fontId="106" fillId="0" borderId="13" xfId="0" applyFont="1" applyBorder="1" applyAlignment="1">
      <alignment vertical="center" shrinkToFit="1"/>
    </xf>
    <xf numFmtId="0" fontId="106" fillId="0" borderId="14" xfId="0" applyFont="1" applyBorder="1" applyAlignment="1">
      <alignment vertical="center" shrinkToFit="1"/>
    </xf>
    <xf numFmtId="0" fontId="113" fillId="0" borderId="15" xfId="1" applyFont="1" applyBorder="1"/>
    <xf numFmtId="0" fontId="113" fillId="0" borderId="16" xfId="1" applyFont="1" applyBorder="1"/>
    <xf numFmtId="0" fontId="113" fillId="0" borderId="17" xfId="1" applyFont="1" applyBorder="1"/>
    <xf numFmtId="0" fontId="113" fillId="0" borderId="18" xfId="1" applyFont="1" applyBorder="1"/>
    <xf numFmtId="0" fontId="113" fillId="0" borderId="19" xfId="1" applyFont="1" applyBorder="1"/>
    <xf numFmtId="0" fontId="113" fillId="0" borderId="20" xfId="1" applyFont="1" applyBorder="1"/>
    <xf numFmtId="0" fontId="113" fillId="0" borderId="21" xfId="1" applyFont="1" applyBorder="1"/>
    <xf numFmtId="0" fontId="113" fillId="0" borderId="22" xfId="1" applyFont="1" applyBorder="1"/>
    <xf numFmtId="0" fontId="113" fillId="0" borderId="23" xfId="1" applyFont="1" applyBorder="1"/>
    <xf numFmtId="0" fontId="113" fillId="0" borderId="24" xfId="1" applyFont="1" applyBorder="1"/>
    <xf numFmtId="0" fontId="113" fillId="0" borderId="25" xfId="1" applyFont="1" applyBorder="1"/>
    <xf numFmtId="0" fontId="106" fillId="0" borderId="5" xfId="0" applyFont="1" applyBorder="1" applyAlignment="1">
      <alignment vertical="center" shrinkToFit="1"/>
    </xf>
    <xf numFmtId="0" fontId="106" fillId="0" borderId="6" xfId="0" applyFont="1" applyBorder="1" applyAlignment="1">
      <alignment vertical="center" shrinkToFit="1"/>
    </xf>
    <xf numFmtId="0" fontId="106" fillId="0" borderId="7" xfId="0" applyFont="1" applyBorder="1" applyAlignment="1">
      <alignment vertical="center" shrinkToFit="1"/>
    </xf>
    <xf numFmtId="0" fontId="115" fillId="0" borderId="21" xfId="1" applyFont="1" applyBorder="1"/>
    <xf numFmtId="0" fontId="115" fillId="0" borderId="22" xfId="1" applyFont="1" applyBorder="1"/>
    <xf numFmtId="0" fontId="116" fillId="0" borderId="18" xfId="1" applyFont="1" applyBorder="1"/>
    <xf numFmtId="0" fontId="116" fillId="0" borderId="21" xfId="1" applyFont="1" applyBorder="1"/>
    <xf numFmtId="0" fontId="116" fillId="0" borderId="19" xfId="1" applyFont="1" applyBorder="1"/>
    <xf numFmtId="0" fontId="116" fillId="0" borderId="22" xfId="1" applyFont="1" applyBorder="1"/>
    <xf numFmtId="0" fontId="115" fillId="0" borderId="25" xfId="1" applyFont="1" applyBorder="1"/>
    <xf numFmtId="0" fontId="115" fillId="0" borderId="24" xfId="1" applyFont="1" applyBorder="1"/>
    <xf numFmtId="0" fontId="116" fillId="0" borderId="23" xfId="1" applyFont="1" applyBorder="1"/>
    <xf numFmtId="0" fontId="116" fillId="0" borderId="24" xfId="1" applyFont="1" applyBorder="1"/>
    <xf numFmtId="0" fontId="116" fillId="0" borderId="25" xfId="1" applyFont="1" applyBorder="1"/>
    <xf numFmtId="0" fontId="96" fillId="0" borderId="0" xfId="0" applyFont="1">
      <alignment vertical="center"/>
    </xf>
    <xf numFmtId="0" fontId="117" fillId="0" borderId="0" xfId="1" applyFont="1"/>
    <xf numFmtId="0" fontId="118" fillId="0" borderId="0" xfId="1" applyFont="1"/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56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82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52" fillId="0" borderId="12" xfId="0" applyFont="1" applyFill="1" applyBorder="1" applyAlignment="1">
      <alignment vertical="center" shrinkToFit="1"/>
    </xf>
    <xf numFmtId="0" fontId="52" fillId="0" borderId="13" xfId="0" applyFont="1" applyFill="1" applyBorder="1" applyAlignment="1">
      <alignment vertical="center" shrinkToFit="1"/>
    </xf>
    <xf numFmtId="0" fontId="52" fillId="0" borderId="14" xfId="0" applyFont="1" applyFill="1" applyBorder="1" applyAlignment="1">
      <alignment vertical="center" shrinkToFit="1"/>
    </xf>
    <xf numFmtId="0" fontId="85" fillId="0" borderId="26" xfId="1" applyFont="1" applyFill="1" applyBorder="1"/>
    <xf numFmtId="0" fontId="85" fillId="0" borderId="21" xfId="1" applyFont="1" applyFill="1" applyBorder="1"/>
    <xf numFmtId="0" fontId="85" fillId="0" borderId="22" xfId="1" applyFont="1" applyFill="1" applyBorder="1"/>
    <xf numFmtId="0" fontId="85" fillId="0" borderId="23" xfId="1" applyFont="1" applyFill="1" applyBorder="1"/>
    <xf numFmtId="0" fontId="85" fillId="0" borderId="24" xfId="1" applyFont="1" applyFill="1" applyBorder="1"/>
    <xf numFmtId="0" fontId="85" fillId="0" borderId="25" xfId="1" applyFont="1" applyFill="1" applyBorder="1"/>
    <xf numFmtId="0" fontId="9" fillId="0" borderId="0" xfId="1" applyFont="1" applyFill="1"/>
    <xf numFmtId="0" fontId="11" fillId="0" borderId="0" xfId="1" applyFont="1" applyFill="1"/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9" fillId="0" borderId="26" xfId="1" applyFont="1" applyFill="1" applyBorder="1"/>
    <xf numFmtId="0" fontId="20" fillId="0" borderId="21" xfId="1" applyFont="1" applyFill="1" applyBorder="1"/>
    <xf numFmtId="0" fontId="19" fillId="0" borderId="21" xfId="1" applyFont="1" applyFill="1" applyBorder="1"/>
    <xf numFmtId="0" fontId="20" fillId="0" borderId="22" xfId="1" applyFont="1" applyFill="1" applyBorder="1"/>
    <xf numFmtId="0" fontId="19" fillId="0" borderId="23" xfId="1" applyFont="1" applyFill="1" applyBorder="1"/>
    <xf numFmtId="0" fontId="20" fillId="0" borderId="24" xfId="1" applyFont="1" applyFill="1" applyBorder="1"/>
    <xf numFmtId="0" fontId="19" fillId="0" borderId="24" xfId="1" applyFont="1" applyFill="1" applyBorder="1"/>
    <xf numFmtId="0" fontId="20" fillId="0" borderId="25" xfId="1" applyFont="1" applyFill="1" applyBorder="1"/>
    <xf numFmtId="0" fontId="0" fillId="0" borderId="0" xfId="0" applyFont="1" applyFill="1">
      <alignment vertical="center"/>
    </xf>
    <xf numFmtId="0" fontId="21" fillId="0" borderId="0" xfId="1" applyFont="1" applyFill="1" applyAlignment="1"/>
    <xf numFmtId="0" fontId="87" fillId="0" borderId="15" xfId="1" applyFont="1" applyFill="1" applyBorder="1"/>
    <xf numFmtId="0" fontId="87" fillId="0" borderId="16" xfId="1" applyFont="1" applyFill="1" applyBorder="1"/>
    <xf numFmtId="0" fontId="87" fillId="0" borderId="17" xfId="1" applyFont="1" applyFill="1" applyBorder="1"/>
    <xf numFmtId="0" fontId="88" fillId="0" borderId="5" xfId="0" applyFont="1" applyFill="1" applyBorder="1" applyAlignment="1">
      <alignment vertical="center" shrinkToFit="1"/>
    </xf>
    <xf numFmtId="0" fontId="88" fillId="0" borderId="6" xfId="0" applyFont="1" applyFill="1" applyBorder="1" applyAlignment="1">
      <alignment vertical="center" shrinkToFit="1"/>
    </xf>
    <xf numFmtId="0" fontId="88" fillId="0" borderId="7" xfId="0" applyFont="1" applyFill="1" applyBorder="1" applyAlignment="1">
      <alignment vertical="center" shrinkToFit="1"/>
    </xf>
    <xf numFmtId="0" fontId="85" fillId="0" borderId="18" xfId="1" applyFont="1" applyFill="1" applyBorder="1"/>
    <xf numFmtId="0" fontId="87" fillId="0" borderId="25" xfId="1" applyFont="1" applyFill="1" applyBorder="1"/>
    <xf numFmtId="0" fontId="87" fillId="0" borderId="24" xfId="1" applyFont="1" applyFill="1" applyBorder="1"/>
    <xf numFmtId="0" fontId="88" fillId="0" borderId="12" xfId="0" applyFont="1" applyFill="1" applyBorder="1" applyAlignment="1">
      <alignment vertical="center" shrinkToFit="1"/>
    </xf>
    <xf numFmtId="0" fontId="88" fillId="0" borderId="13" xfId="0" applyFont="1" applyFill="1" applyBorder="1" applyAlignment="1">
      <alignment vertical="center" shrinkToFit="1"/>
    </xf>
    <xf numFmtId="0" fontId="88" fillId="0" borderId="14" xfId="0" applyFont="1" applyFill="1" applyBorder="1" applyAlignment="1">
      <alignment vertical="center" shrinkToFit="1"/>
    </xf>
    <xf numFmtId="0" fontId="85" fillId="0" borderId="20" xfId="1" applyFont="1" applyFill="1" applyBorder="1"/>
    <xf numFmtId="0" fontId="85" fillId="0" borderId="28" xfId="1" applyFont="1" applyFill="1" applyBorder="1"/>
    <xf numFmtId="0" fontId="85" fillId="0" borderId="29" xfId="1" applyFont="1" applyFill="1" applyBorder="1"/>
    <xf numFmtId="0" fontId="90" fillId="0" borderId="0" xfId="0" applyFont="1" applyFill="1" applyBorder="1" applyAlignment="1">
      <alignment vertical="center"/>
    </xf>
    <xf numFmtId="0" fontId="0" fillId="0" borderId="0" xfId="1" applyFont="1" applyFill="1"/>
    <xf numFmtId="0" fontId="92" fillId="0" borderId="0" xfId="0" applyFont="1" applyFill="1" applyBorder="1" applyAlignment="1">
      <alignment shrinkToFit="1"/>
    </xf>
    <xf numFmtId="0" fontId="0" fillId="0" borderId="0" xfId="1" applyFont="1" applyFill="1" applyAlignment="1"/>
    <xf numFmtId="0" fontId="92" fillId="0" borderId="0" xfId="0" applyFont="1" applyFill="1" applyBorder="1" applyAlignment="1">
      <alignment horizontal="left" shrinkToFit="1"/>
    </xf>
    <xf numFmtId="0" fontId="90" fillId="0" borderId="1" xfId="0" applyFont="1" applyFill="1" applyBorder="1" applyAlignment="1">
      <alignment vertical="center"/>
    </xf>
    <xf numFmtId="0" fontId="93" fillId="0" borderId="1" xfId="0" applyFont="1" applyFill="1" applyBorder="1" applyAlignment="1">
      <alignment shrinkToFit="1"/>
    </xf>
    <xf numFmtId="0" fontId="0" fillId="0" borderId="0" xfId="1" applyFont="1" applyFill="1" applyBorder="1"/>
    <xf numFmtId="176" fontId="94" fillId="0" borderId="12" xfId="0" applyNumberFormat="1" applyFont="1" applyFill="1" applyBorder="1" applyAlignment="1">
      <alignment vertical="center" wrapText="1"/>
    </xf>
    <xf numFmtId="176" fontId="94" fillId="0" borderId="13" xfId="0" applyNumberFormat="1" applyFont="1" applyFill="1" applyBorder="1" applyAlignment="1">
      <alignment vertical="center" wrapText="1"/>
    </xf>
    <xf numFmtId="176" fontId="94" fillId="0" borderId="14" xfId="0" applyNumberFormat="1" applyFont="1" applyFill="1" applyBorder="1" applyAlignment="1">
      <alignment vertical="center" wrapText="1"/>
    </xf>
    <xf numFmtId="176" fontId="94" fillId="0" borderId="2" xfId="0" applyNumberFormat="1" applyFont="1" applyFill="1" applyBorder="1" applyAlignment="1">
      <alignment vertical="center" wrapText="1"/>
    </xf>
    <xf numFmtId="176" fontId="94" fillId="0" borderId="3" xfId="0" applyNumberFormat="1" applyFont="1" applyFill="1" applyBorder="1" applyAlignment="1">
      <alignment vertical="center" wrapText="1"/>
    </xf>
    <xf numFmtId="176" fontId="94" fillId="0" borderId="4" xfId="0" applyNumberFormat="1" applyFont="1" applyFill="1" applyBorder="1" applyAlignment="1">
      <alignment vertical="center" wrapText="1"/>
    </xf>
    <xf numFmtId="176" fontId="94" fillId="0" borderId="5" xfId="0" applyNumberFormat="1" applyFont="1" applyFill="1" applyBorder="1" applyAlignment="1">
      <alignment vertical="center" wrapText="1"/>
    </xf>
    <xf numFmtId="176" fontId="94" fillId="0" borderId="6" xfId="0" applyNumberFormat="1" applyFont="1" applyFill="1" applyBorder="1" applyAlignment="1">
      <alignment vertical="center" wrapText="1"/>
    </xf>
    <xf numFmtId="176" fontId="94" fillId="0" borderId="7" xfId="0" applyNumberFormat="1" applyFont="1" applyFill="1" applyBorder="1" applyAlignment="1">
      <alignment vertical="center" wrapText="1"/>
    </xf>
    <xf numFmtId="0" fontId="87" fillId="0" borderId="18" xfId="1" applyFont="1" applyFill="1" applyBorder="1"/>
    <xf numFmtId="0" fontId="87" fillId="0" borderId="19" xfId="1" applyFont="1" applyFill="1" applyBorder="1"/>
    <xf numFmtId="0" fontId="87" fillId="0" borderId="20" xfId="1" applyFont="1" applyFill="1" applyBorder="1"/>
    <xf numFmtId="0" fontId="87" fillId="0" borderId="21" xfId="1" applyFont="1" applyFill="1" applyBorder="1"/>
    <xf numFmtId="0" fontId="87" fillId="0" borderId="22" xfId="1" applyFont="1" applyFill="1" applyBorder="1"/>
    <xf numFmtId="0" fontId="87" fillId="0" borderId="23" xfId="1" applyFont="1" applyFill="1" applyBorder="1"/>
    <xf numFmtId="0" fontId="85" fillId="0" borderId="27" xfId="1" applyFont="1" applyFill="1" applyBorder="1"/>
    <xf numFmtId="0" fontId="85" fillId="0" borderId="30" xfId="1" applyFont="1" applyFill="1" applyBorder="1"/>
    <xf numFmtId="0" fontId="85" fillId="0" borderId="31" xfId="1" applyFont="1" applyFill="1" applyBorder="1"/>
    <xf numFmtId="0" fontId="85" fillId="0" borderId="32" xfId="1" applyFont="1" applyFill="1" applyBorder="1"/>
    <xf numFmtId="0" fontId="53" fillId="0" borderId="21" xfId="1" applyFont="1" applyFill="1" applyBorder="1"/>
    <xf numFmtId="0" fontId="53" fillId="0" borderId="22" xfId="1" applyFont="1" applyFill="1" applyBorder="1"/>
    <xf numFmtId="0" fontId="53" fillId="0" borderId="25" xfId="1" applyFont="1" applyFill="1" applyBorder="1"/>
    <xf numFmtId="0" fontId="53" fillId="0" borderId="24" xfId="1" applyFont="1" applyFill="1" applyBorder="1"/>
    <xf numFmtId="0" fontId="119" fillId="0" borderId="0" xfId="0" applyFont="1" applyBorder="1">
      <alignment vertical="center"/>
    </xf>
    <xf numFmtId="0" fontId="119" fillId="0" borderId="0" xfId="0" applyFont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19" fillId="0" borderId="0" xfId="0" applyFont="1">
      <alignment vertical="center"/>
    </xf>
    <xf numFmtId="0" fontId="119" fillId="0" borderId="0" xfId="0" applyFont="1" applyFill="1" applyBorder="1" applyAlignment="1">
      <alignment horizontal="left" vertical="center" wrapText="1"/>
    </xf>
    <xf numFmtId="177" fontId="119" fillId="0" borderId="0" xfId="0" applyNumberFormat="1" applyFont="1" applyBorder="1" applyAlignment="1">
      <alignment horizontal="center" vertical="center"/>
    </xf>
    <xf numFmtId="178" fontId="119" fillId="0" borderId="0" xfId="0" applyNumberFormat="1" applyFont="1" applyBorder="1" applyAlignment="1">
      <alignment horizontal="center" vertical="center"/>
    </xf>
    <xf numFmtId="9" fontId="119" fillId="0" borderId="0" xfId="0" applyNumberFormat="1" applyFont="1" applyBorder="1">
      <alignment vertical="center"/>
    </xf>
    <xf numFmtId="0" fontId="122" fillId="0" borderId="0" xfId="0" applyFont="1">
      <alignment vertical="center"/>
    </xf>
    <xf numFmtId="0" fontId="122" fillId="0" borderId="0" xfId="0" applyFont="1" applyBorder="1">
      <alignment vertical="center"/>
    </xf>
    <xf numFmtId="0" fontId="122" fillId="0" borderId="0" xfId="0" applyFont="1" applyBorder="1" applyAlignment="1">
      <alignment horizontal="center" vertical="center"/>
    </xf>
    <xf numFmtId="0" fontId="91" fillId="0" borderId="0" xfId="0" applyFont="1" applyFill="1" applyBorder="1" applyAlignment="1">
      <alignment horizontal="left" shrinkToFit="1"/>
    </xf>
    <xf numFmtId="0" fontId="80" fillId="0" borderId="8" xfId="0" applyFont="1" applyFill="1" applyBorder="1" applyAlignment="1">
      <alignment horizontal="center" vertical="center" shrinkToFit="1"/>
    </xf>
    <xf numFmtId="0" fontId="80" fillId="0" borderId="0" xfId="0" applyFont="1" applyFill="1" applyBorder="1" applyAlignment="1">
      <alignment horizontal="center" vertical="center" shrinkToFit="1"/>
    </xf>
    <xf numFmtId="0" fontId="80" fillId="0" borderId="9" xfId="0" applyFont="1" applyFill="1" applyBorder="1" applyAlignment="1">
      <alignment horizontal="center" vertical="center" shrinkToFit="1"/>
    </xf>
    <xf numFmtId="0" fontId="80" fillId="0" borderId="5" xfId="0" applyFont="1" applyFill="1" applyBorder="1" applyAlignment="1">
      <alignment horizontal="center" vertical="center" shrinkToFit="1"/>
    </xf>
    <xf numFmtId="0" fontId="80" fillId="0" borderId="6" xfId="0" applyFont="1" applyFill="1" applyBorder="1" applyAlignment="1">
      <alignment horizontal="center" vertical="center" shrinkToFit="1"/>
    </xf>
    <xf numFmtId="0" fontId="80" fillId="0" borderId="7" xfId="0" applyFont="1" applyFill="1" applyBorder="1" applyAlignment="1">
      <alignment horizontal="center" vertical="center" shrinkToFit="1"/>
    </xf>
    <xf numFmtId="176" fontId="84" fillId="0" borderId="2" xfId="0" applyNumberFormat="1" applyFont="1" applyFill="1" applyBorder="1" applyAlignment="1">
      <alignment horizontal="center" vertical="center" wrapText="1"/>
    </xf>
    <xf numFmtId="176" fontId="84" fillId="0" borderId="3" xfId="0" applyNumberFormat="1" applyFont="1" applyFill="1" applyBorder="1" applyAlignment="1">
      <alignment horizontal="center" vertical="center" wrapText="1"/>
    </xf>
    <xf numFmtId="176" fontId="84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9" xfId="0" applyFont="1" applyFill="1" applyBorder="1">
      <alignment vertical="center"/>
    </xf>
    <xf numFmtId="0" fontId="80" fillId="0" borderId="10" xfId="0" applyFont="1" applyFill="1" applyBorder="1" applyAlignment="1">
      <alignment horizontal="center" vertical="center" shrinkToFit="1"/>
    </xf>
    <xf numFmtId="0" fontId="0" fillId="0" borderId="1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80" fillId="0" borderId="1" xfId="0" applyFont="1" applyFill="1" applyBorder="1" applyAlignment="1">
      <alignment horizontal="center" vertical="center" shrinkToFit="1"/>
    </xf>
    <xf numFmtId="0" fontId="80" fillId="0" borderId="11" xfId="0" applyFont="1" applyFill="1" applyBorder="1" applyAlignment="1">
      <alignment horizontal="center" vertical="center" shrinkToFit="1"/>
    </xf>
    <xf numFmtId="176" fontId="89" fillId="0" borderId="2" xfId="0" applyNumberFormat="1" applyFont="1" applyFill="1" applyBorder="1" applyAlignment="1">
      <alignment horizontal="center" vertical="center" wrapText="1"/>
    </xf>
    <xf numFmtId="176" fontId="89" fillId="0" borderId="3" xfId="0" applyNumberFormat="1" applyFont="1" applyFill="1" applyBorder="1" applyAlignment="1">
      <alignment horizontal="center" vertical="center" wrapText="1"/>
    </xf>
    <xf numFmtId="176" fontId="89" fillId="0" borderId="4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3" fillId="0" borderId="10" xfId="0" applyFont="1" applyBorder="1" applyAlignment="1">
      <alignment horizontal="center" vertical="center" shrinkToFit="1"/>
    </xf>
    <xf numFmtId="0" fontId="103" fillId="0" borderId="1" xfId="0" applyFont="1" applyBorder="1" applyAlignment="1">
      <alignment horizontal="center" vertical="center" shrinkToFit="1"/>
    </xf>
    <xf numFmtId="0" fontId="103" fillId="0" borderId="11" xfId="0" applyFont="1" applyBorder="1" applyAlignment="1">
      <alignment horizontal="center" vertical="center" shrinkToFit="1"/>
    </xf>
    <xf numFmtId="0" fontId="103" fillId="0" borderId="8" xfId="0" applyFont="1" applyBorder="1" applyAlignment="1">
      <alignment horizontal="center" vertical="center" shrinkToFit="1"/>
    </xf>
    <xf numFmtId="0" fontId="103" fillId="0" borderId="0" xfId="0" applyFont="1" applyBorder="1" applyAlignment="1">
      <alignment horizontal="center" vertical="center" shrinkToFit="1"/>
    </xf>
    <xf numFmtId="0" fontId="103" fillId="0" borderId="9" xfId="0" applyFont="1" applyBorder="1" applyAlignment="1">
      <alignment horizontal="center" vertical="center" shrinkToFit="1"/>
    </xf>
    <xf numFmtId="0" fontId="105" fillId="37" borderId="8" xfId="0" applyFont="1" applyFill="1" applyBorder="1" applyAlignment="1">
      <alignment horizontal="center" vertical="center" shrinkToFit="1"/>
    </xf>
    <xf numFmtId="0" fontId="105" fillId="37" borderId="0" xfId="0" applyFont="1" applyFill="1" applyBorder="1" applyAlignment="1">
      <alignment horizontal="center" vertical="center" shrinkToFit="1"/>
    </xf>
    <xf numFmtId="0" fontId="105" fillId="37" borderId="9" xfId="0" applyFont="1" applyFill="1" applyBorder="1" applyAlignment="1">
      <alignment horizontal="center" vertical="center" shrinkToFit="1"/>
    </xf>
    <xf numFmtId="0" fontId="103" fillId="35" borderId="8" xfId="0" applyFont="1" applyFill="1" applyBorder="1" applyAlignment="1">
      <alignment horizontal="center" vertical="center" shrinkToFit="1"/>
    </xf>
    <xf numFmtId="0" fontId="103" fillId="35" borderId="0" xfId="0" applyFont="1" applyFill="1" applyBorder="1" applyAlignment="1">
      <alignment horizontal="center" vertical="center" shrinkToFit="1"/>
    </xf>
    <xf numFmtId="0" fontId="103" fillId="35" borderId="9" xfId="0" applyFont="1" applyFill="1" applyBorder="1" applyAlignment="1">
      <alignment horizontal="center" vertical="center" shrinkToFit="1"/>
    </xf>
    <xf numFmtId="0" fontId="108" fillId="0" borderId="8" xfId="0" applyFont="1" applyBorder="1" applyAlignment="1">
      <alignment horizontal="center" vertical="center" shrinkToFit="1"/>
    </xf>
    <xf numFmtId="0" fontId="108" fillId="0" borderId="0" xfId="0" applyFont="1" applyBorder="1" applyAlignment="1">
      <alignment horizontal="center" vertical="center" shrinkToFit="1"/>
    </xf>
    <xf numFmtId="0" fontId="108" fillId="0" borderId="9" xfId="0" applyFont="1" applyBorder="1" applyAlignment="1">
      <alignment horizontal="center" vertical="center" shrinkToFit="1"/>
    </xf>
    <xf numFmtId="176" fontId="101" fillId="34" borderId="2" xfId="0" applyNumberFormat="1" applyFont="1" applyFill="1" applyBorder="1" applyAlignment="1">
      <alignment horizontal="center" vertical="center" wrapText="1"/>
    </xf>
    <xf numFmtId="176" fontId="101" fillId="34" borderId="3" xfId="0" applyNumberFormat="1" applyFont="1" applyFill="1" applyBorder="1" applyAlignment="1">
      <alignment horizontal="center" vertical="center" wrapText="1"/>
    </xf>
    <xf numFmtId="176" fontId="101" fillId="34" borderId="4" xfId="0" applyNumberFormat="1" applyFont="1" applyFill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shrinkToFit="1"/>
    </xf>
    <xf numFmtId="0" fontId="103" fillId="0" borderId="6" xfId="0" applyFont="1" applyBorder="1" applyAlignment="1">
      <alignment horizontal="center" vertical="center" shrinkToFit="1"/>
    </xf>
    <xf numFmtId="0" fontId="103" fillId="0" borderId="7" xfId="0" applyFont="1" applyBorder="1" applyAlignment="1">
      <alignment horizontal="center" vertical="center" shrinkToFit="1"/>
    </xf>
    <xf numFmtId="0" fontId="103" fillId="38" borderId="10" xfId="0" applyFont="1" applyFill="1" applyBorder="1" applyAlignment="1">
      <alignment horizontal="center" vertical="center" shrinkToFit="1"/>
    </xf>
    <xf numFmtId="0" fontId="103" fillId="38" borderId="1" xfId="0" applyFont="1" applyFill="1" applyBorder="1" applyAlignment="1">
      <alignment horizontal="center" vertical="center" shrinkToFit="1"/>
    </xf>
    <xf numFmtId="0" fontId="103" fillId="38" borderId="11" xfId="0" applyFont="1" applyFill="1" applyBorder="1" applyAlignment="1">
      <alignment horizontal="center" vertical="center" shrinkToFit="1"/>
    </xf>
    <xf numFmtId="0" fontId="108" fillId="35" borderId="8" xfId="0" applyFont="1" applyFill="1" applyBorder="1" applyAlignment="1">
      <alignment horizontal="center" vertical="center" shrinkToFit="1"/>
    </xf>
    <xf numFmtId="0" fontId="108" fillId="35" borderId="0" xfId="0" applyFont="1" applyFill="1" applyBorder="1" applyAlignment="1">
      <alignment horizontal="center" vertical="center" shrinkToFit="1"/>
    </xf>
    <xf numFmtId="0" fontId="108" fillId="35" borderId="9" xfId="0" applyFont="1" applyFill="1" applyBorder="1" applyAlignment="1">
      <alignment horizontal="center" vertical="center" shrinkToFit="1"/>
    </xf>
    <xf numFmtId="0" fontId="105" fillId="36" borderId="8" xfId="0" applyFont="1" applyFill="1" applyBorder="1" applyAlignment="1">
      <alignment horizontal="center" vertical="center" shrinkToFit="1"/>
    </xf>
    <xf numFmtId="0" fontId="105" fillId="36" borderId="0" xfId="0" applyFont="1" applyFill="1" applyBorder="1" applyAlignment="1">
      <alignment horizontal="center" vertical="center" shrinkToFit="1"/>
    </xf>
    <xf numFmtId="0" fontId="105" fillId="36" borderId="9" xfId="0" applyFont="1" applyFill="1" applyBorder="1" applyAlignment="1">
      <alignment horizontal="center" vertical="center" shrinkToFit="1"/>
    </xf>
    <xf numFmtId="0" fontId="108" fillId="0" borderId="5" xfId="0" applyFont="1" applyBorder="1" applyAlignment="1">
      <alignment horizontal="center" vertical="center" shrinkToFit="1"/>
    </xf>
    <xf numFmtId="0" fontId="108" fillId="0" borderId="6" xfId="0" applyFont="1" applyBorder="1" applyAlignment="1">
      <alignment horizontal="center" vertical="center" shrinkToFit="1"/>
    </xf>
    <xf numFmtId="0" fontId="108" fillId="0" borderId="7" xfId="0" applyFont="1" applyBorder="1" applyAlignment="1">
      <alignment horizontal="center" vertical="center" shrinkToFit="1"/>
    </xf>
    <xf numFmtId="176" fontId="114" fillId="34" borderId="2" xfId="0" applyNumberFormat="1" applyFont="1" applyFill="1" applyBorder="1" applyAlignment="1">
      <alignment horizontal="center" vertical="center" wrapText="1"/>
    </xf>
    <xf numFmtId="176" fontId="114" fillId="34" borderId="3" xfId="0" applyNumberFormat="1" applyFont="1" applyFill="1" applyBorder="1" applyAlignment="1">
      <alignment horizontal="center" vertical="center" wrapText="1"/>
    </xf>
    <xf numFmtId="176" fontId="114" fillId="34" borderId="4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shrinkToFit="1"/>
    </xf>
    <xf numFmtId="0" fontId="103" fillId="0" borderId="8" xfId="0" applyFont="1" applyFill="1" applyBorder="1" applyAlignment="1">
      <alignment horizontal="center" vertical="center" shrinkToFit="1"/>
    </xf>
    <xf numFmtId="0" fontId="103" fillId="0" borderId="0" xfId="0" applyFont="1" applyFill="1" applyBorder="1" applyAlignment="1">
      <alignment horizontal="center" vertical="center" shrinkToFit="1"/>
    </xf>
    <xf numFmtId="0" fontId="103" fillId="0" borderId="9" xfId="0" applyFont="1" applyFill="1" applyBorder="1" applyAlignment="1">
      <alignment horizontal="center" vertical="center" shrinkToFit="1"/>
    </xf>
    <xf numFmtId="0" fontId="106" fillId="0" borderId="12" xfId="0" applyFont="1" applyBorder="1" applyAlignment="1">
      <alignment horizontal="center" vertical="center" shrinkToFit="1"/>
    </xf>
    <xf numFmtId="0" fontId="106" fillId="0" borderId="13" xfId="0" applyFont="1" applyBorder="1" applyAlignment="1">
      <alignment horizontal="center" vertical="center" shrinkToFit="1"/>
    </xf>
    <xf numFmtId="0" fontId="106" fillId="0" borderId="14" xfId="0" applyFont="1" applyBorder="1" applyAlignment="1">
      <alignment horizontal="center" vertical="center" shrinkToFit="1"/>
    </xf>
    <xf numFmtId="0" fontId="97" fillId="0" borderId="0" xfId="0" applyFont="1" applyAlignment="1">
      <alignment horizontal="left" shrinkToFit="1"/>
    </xf>
    <xf numFmtId="176" fontId="100" fillId="0" borderId="6" xfId="0" applyNumberFormat="1" applyFont="1" applyBorder="1" applyAlignment="1">
      <alignment horizontal="center" vertical="center" wrapText="1"/>
    </xf>
    <xf numFmtId="176" fontId="100" fillId="0" borderId="7" xfId="0" applyNumberFormat="1" applyFont="1" applyBorder="1" applyAlignment="1">
      <alignment horizontal="center" vertical="center" wrapText="1"/>
    </xf>
    <xf numFmtId="176" fontId="100" fillId="0" borderId="0" xfId="0" applyNumberFormat="1" applyFont="1" applyAlignment="1">
      <alignment horizontal="center" vertical="center" wrapText="1"/>
    </xf>
    <xf numFmtId="176" fontId="100" fillId="0" borderId="9" xfId="0" applyNumberFormat="1" applyFont="1" applyBorder="1" applyAlignment="1">
      <alignment horizontal="center" vertical="center" wrapText="1"/>
    </xf>
    <xf numFmtId="176" fontId="100" fillId="0" borderId="1" xfId="0" applyNumberFormat="1" applyFont="1" applyBorder="1" applyAlignment="1">
      <alignment horizontal="center" vertical="center" wrapText="1"/>
    </xf>
    <xf numFmtId="176" fontId="100" fillId="0" borderId="11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textRotation="180" shrinkToFit="1"/>
    </xf>
    <xf numFmtId="0" fontId="25" fillId="0" borderId="40" xfId="0" applyFont="1" applyFill="1" applyBorder="1" applyAlignment="1">
      <alignment horizontal="center" vertical="center" wrapText="1" shrinkToFit="1"/>
    </xf>
    <xf numFmtId="0" fontId="25" fillId="0" borderId="44" xfId="0" applyFont="1" applyFill="1" applyBorder="1" applyAlignment="1">
      <alignment horizontal="center" vertical="center" wrapText="1" shrinkToFit="1"/>
    </xf>
    <xf numFmtId="0" fontId="25" fillId="0" borderId="50" xfId="0" applyFont="1" applyFill="1" applyBorder="1" applyAlignment="1">
      <alignment horizontal="center" vertical="center" wrapText="1" shrinkToFit="1"/>
    </xf>
    <xf numFmtId="0" fontId="26" fillId="0" borderId="43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shrinkToFit="1"/>
    </xf>
    <xf numFmtId="0" fontId="24" fillId="0" borderId="0" xfId="0" applyFont="1" applyBorder="1" applyAlignment="1">
      <alignment horizontal="left" shrinkToFit="1"/>
    </xf>
    <xf numFmtId="0" fontId="25" fillId="0" borderId="0" xfId="0" applyFont="1" applyBorder="1" applyAlignment="1">
      <alignment horizontal="left" shrinkToFit="1"/>
    </xf>
    <xf numFmtId="0" fontId="26" fillId="0" borderId="43" xfId="0" applyFont="1" applyFill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27" fillId="0" borderId="79" xfId="0" applyFont="1" applyBorder="1" applyAlignment="1">
      <alignment horizontal="center" vertical="center" textRotation="180" shrinkToFit="1"/>
    </xf>
    <xf numFmtId="0" fontId="30" fillId="0" borderId="40" xfId="0" applyFont="1" applyFill="1" applyBorder="1" applyAlignment="1">
      <alignment horizontal="center" vertical="center" wrapText="1" shrinkToFit="1"/>
    </xf>
    <xf numFmtId="0" fontId="30" fillId="0" borderId="44" xfId="0" applyFont="1" applyFill="1" applyBorder="1" applyAlignment="1">
      <alignment horizontal="center" vertical="center" wrapText="1" shrinkToFit="1"/>
    </xf>
    <xf numFmtId="0" fontId="30" fillId="0" borderId="60" xfId="0" applyFont="1" applyFill="1" applyBorder="1" applyAlignment="1">
      <alignment horizontal="center" vertical="center" wrapText="1" shrinkToFit="1"/>
    </xf>
    <xf numFmtId="0" fontId="42" fillId="0" borderId="39" xfId="0" applyFont="1" applyBorder="1" applyAlignment="1">
      <alignment horizontal="center" vertical="center" textRotation="180" shrinkToFit="1"/>
    </xf>
    <xf numFmtId="0" fontId="30" fillId="0" borderId="50" xfId="0" applyFont="1" applyFill="1" applyBorder="1" applyAlignment="1">
      <alignment horizontal="center" vertical="center" wrapText="1" shrinkToFit="1"/>
    </xf>
    <xf numFmtId="0" fontId="41" fillId="0" borderId="43" xfId="0" applyFont="1" applyBorder="1" applyAlignment="1">
      <alignment horizontal="center" vertical="center" textRotation="255" shrinkToFit="1"/>
    </xf>
    <xf numFmtId="0" fontId="40" fillId="0" borderId="0" xfId="0" applyFont="1" applyBorder="1" applyAlignment="1">
      <alignment horizontal="left" shrinkToFit="1"/>
    </xf>
    <xf numFmtId="0" fontId="30" fillId="0" borderId="0" xfId="0" applyFont="1" applyBorder="1" applyAlignment="1">
      <alignment horizontal="left" shrinkToFit="1"/>
    </xf>
    <xf numFmtId="0" fontId="41" fillId="0" borderId="43" xfId="0" applyFont="1" applyFill="1" applyBorder="1" applyAlignment="1">
      <alignment horizontal="center" vertical="center" textRotation="255" shrinkToFit="1"/>
    </xf>
    <xf numFmtId="0" fontId="41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83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4" fontId="44" fillId="7" borderId="2" xfId="0" applyNumberFormat="1" applyFont="1" applyFill="1" applyBorder="1" applyAlignment="1">
      <alignment horizontal="center" vertical="center"/>
    </xf>
    <xf numFmtId="14" fontId="44" fillId="7" borderId="3" xfId="0" applyNumberFormat="1" applyFont="1" applyFill="1" applyBorder="1" applyAlignment="1">
      <alignment horizontal="center" vertical="center"/>
    </xf>
    <xf numFmtId="14" fontId="44" fillId="7" borderId="4" xfId="0" applyNumberFormat="1" applyFont="1" applyFill="1" applyBorder="1" applyAlignment="1">
      <alignment horizontal="center" vertical="center"/>
    </xf>
    <xf numFmtId="0" fontId="46" fillId="8" borderId="8" xfId="0" applyFont="1" applyFill="1" applyBorder="1" applyAlignment="1">
      <alignment horizontal="center" vertical="center" shrinkToFit="1"/>
    </xf>
    <xf numFmtId="0" fontId="46" fillId="8" borderId="0" xfId="0" applyFont="1" applyFill="1" applyBorder="1" applyAlignment="1">
      <alignment horizontal="center" vertical="center" shrinkToFit="1"/>
    </xf>
    <xf numFmtId="0" fontId="47" fillId="9" borderId="8" xfId="0" applyFont="1" applyFill="1" applyBorder="1" applyAlignment="1">
      <alignment horizontal="center" vertical="center"/>
    </xf>
    <xf numFmtId="0" fontId="47" fillId="9" borderId="0" xfId="0" applyFont="1" applyFill="1" applyBorder="1" applyAlignment="1">
      <alignment horizontal="center" vertical="center"/>
    </xf>
    <xf numFmtId="0" fontId="47" fillId="9" borderId="9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46" fillId="8" borderId="9" xfId="0" applyFont="1" applyFill="1" applyBorder="1" applyAlignment="1">
      <alignment horizontal="center" vertical="center" shrinkToFit="1"/>
    </xf>
    <xf numFmtId="0" fontId="46" fillId="2" borderId="8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 shrinkToFit="1"/>
    </xf>
    <xf numFmtId="0" fontId="46" fillId="2" borderId="9" xfId="0" applyFont="1" applyFill="1" applyBorder="1" applyAlignment="1">
      <alignment horizontal="center" vertical="center" shrinkToFit="1"/>
    </xf>
    <xf numFmtId="0" fontId="46" fillId="2" borderId="10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11" xfId="0" applyFont="1" applyFill="1" applyBorder="1" applyAlignment="1">
      <alignment horizontal="center" vertical="center" shrinkToFit="1"/>
    </xf>
    <xf numFmtId="0" fontId="54" fillId="0" borderId="0" xfId="2" applyFont="1" applyBorder="1" applyAlignment="1">
      <alignment horizontal="center" vertical="center" wrapText="1" shrinkToFit="1"/>
    </xf>
    <xf numFmtId="0" fontId="54" fillId="0" borderId="0" xfId="2" applyFont="1" applyBorder="1" applyAlignment="1">
      <alignment horizontal="center" vertical="center" shrinkToFit="1"/>
    </xf>
    <xf numFmtId="0" fontId="52" fillId="2" borderId="0" xfId="2" applyFont="1" applyFill="1" applyBorder="1" applyAlignment="1">
      <alignment horizontal="left" vertical="center"/>
    </xf>
    <xf numFmtId="0" fontId="63" fillId="0" borderId="0" xfId="2" applyFont="1" applyFill="1" applyBorder="1" applyAlignment="1">
      <alignment horizontal="center" vertical="center" shrinkToFit="1"/>
    </xf>
  </cellXfs>
  <cellStyles count="295">
    <cellStyle name="20% - 輔色1 2" xfId="3" xr:uid="{00000000-0005-0000-0000-000000000000}"/>
    <cellStyle name="20% - 輔色2 2" xfId="4" xr:uid="{00000000-0005-0000-0000-000001000000}"/>
    <cellStyle name="20% - 輔色3 2" xfId="5" xr:uid="{00000000-0005-0000-0000-000002000000}"/>
    <cellStyle name="20% - 輔色4 2" xfId="6" xr:uid="{00000000-0005-0000-0000-000003000000}"/>
    <cellStyle name="20% - 輔色5 2" xfId="7" xr:uid="{00000000-0005-0000-0000-000004000000}"/>
    <cellStyle name="20% - 輔色6 2" xfId="8" xr:uid="{00000000-0005-0000-0000-000005000000}"/>
    <cellStyle name="40% - 輔色1 2" xfId="9" xr:uid="{00000000-0005-0000-0000-000006000000}"/>
    <cellStyle name="40% - 輔色2 2" xfId="10" xr:uid="{00000000-0005-0000-0000-000007000000}"/>
    <cellStyle name="40% - 輔色3 2" xfId="11" xr:uid="{00000000-0005-0000-0000-000008000000}"/>
    <cellStyle name="40% - 輔色4 2" xfId="12" xr:uid="{00000000-0005-0000-0000-000009000000}"/>
    <cellStyle name="40% - 輔色5 2" xfId="13" xr:uid="{00000000-0005-0000-0000-00000A000000}"/>
    <cellStyle name="40% - 輔色6 2" xfId="14" xr:uid="{00000000-0005-0000-0000-00000B000000}"/>
    <cellStyle name="60% - 輔色1 2" xfId="15" xr:uid="{00000000-0005-0000-0000-00000C000000}"/>
    <cellStyle name="60% - 輔色2 2" xfId="16" xr:uid="{00000000-0005-0000-0000-00000D000000}"/>
    <cellStyle name="60% - 輔色3 2" xfId="17" xr:uid="{00000000-0005-0000-0000-00000E000000}"/>
    <cellStyle name="60% - 輔色4 2" xfId="18" xr:uid="{00000000-0005-0000-0000-00000F000000}"/>
    <cellStyle name="60% - 輔色5 2" xfId="19" xr:uid="{00000000-0005-0000-0000-000010000000}"/>
    <cellStyle name="60% - 輔色6 2" xfId="20" xr:uid="{00000000-0005-0000-0000-000011000000}"/>
    <cellStyle name="一般" xfId="0" builtinId="0"/>
    <cellStyle name="一般 2" xfId="2" xr:uid="{00000000-0005-0000-0000-000013000000}"/>
    <cellStyle name="一般 2 2" xfId="50" xr:uid="{00000000-0005-0000-0000-000014000000}"/>
    <cellStyle name="一般 2 2 2" xfId="21" xr:uid="{00000000-0005-0000-0000-000015000000}"/>
    <cellStyle name="一般 2 2 3" xfId="22" xr:uid="{00000000-0005-0000-0000-000016000000}"/>
    <cellStyle name="一般 3" xfId="23" xr:uid="{00000000-0005-0000-0000-000017000000}"/>
    <cellStyle name="一般 3 2" xfId="24" xr:uid="{00000000-0005-0000-0000-000018000000}"/>
    <cellStyle name="一般 3 3" xfId="25" xr:uid="{00000000-0005-0000-0000-000019000000}"/>
    <cellStyle name="一般 3 4" xfId="51" xr:uid="{00000000-0005-0000-0000-00001A000000}"/>
    <cellStyle name="一般 5" xfId="26" xr:uid="{00000000-0005-0000-0000-00001B000000}"/>
    <cellStyle name="一般 5 2" xfId="52" xr:uid="{00000000-0005-0000-0000-00001C000000}"/>
    <cellStyle name="一般_新增Microsoft Excel 工作表" xfId="1" xr:uid="{00000000-0005-0000-0000-00001D000000}"/>
    <cellStyle name="中等 2" xfId="27" xr:uid="{00000000-0005-0000-0000-00001E000000}"/>
    <cellStyle name="合計 2" xfId="28" xr:uid="{00000000-0005-0000-0000-00001F000000}"/>
    <cellStyle name="好 2" xfId="29" xr:uid="{00000000-0005-0000-0000-000020000000}"/>
    <cellStyle name="計算方式 2" xfId="30" xr:uid="{00000000-0005-0000-0000-000021000000}"/>
    <cellStyle name="貨幣 2" xfId="53" xr:uid="{00000000-0005-0000-0000-000022000000}"/>
    <cellStyle name="貨幣 2 10" xfId="62" xr:uid="{3C30470D-039B-4920-96A5-8981DE68FAAE}"/>
    <cellStyle name="貨幣 2 10 2" xfId="163" xr:uid="{82900D53-8D3F-4AE1-9B29-998BC93698B6}"/>
    <cellStyle name="貨幣 2 10 3" xfId="196" xr:uid="{BCFF773E-BD22-4866-8338-9ED51E439A1E}"/>
    <cellStyle name="貨幣 2 11" xfId="95" xr:uid="{C0DD3321-0C38-410B-BE7C-B7F337066B4A}"/>
    <cellStyle name="貨幣 2 11 2" xfId="187" xr:uid="{9B091811-1779-4953-9BA4-DE39F3BEA493}"/>
    <cellStyle name="貨幣 2 11 3" xfId="229" xr:uid="{07AC5451-6AA6-4978-9FA7-AF56D3F43B8A}"/>
    <cellStyle name="貨幣 2 12" xfId="61" xr:uid="{7DBA9FE0-C768-405E-83D0-B9374A13973A}"/>
    <cellStyle name="貨幣 2 12 2" xfId="134" xr:uid="{9DB6DEAD-77B2-40EA-874D-152C3747A43A}"/>
    <cellStyle name="貨幣 2 12 3" xfId="261" xr:uid="{91BE53A7-F657-4CE3-809E-1CD07A2EA0D0}"/>
    <cellStyle name="貨幣 2 13" xfId="128" xr:uid="{DCEA736D-908C-42E3-B60C-5B763424B550}"/>
    <cellStyle name="貨幣 2 14" xfId="194" xr:uid="{A43E30B0-B0BF-4E7D-ABA6-0764239C8C24}"/>
    <cellStyle name="貨幣 2 2" xfId="54" xr:uid="{3782E34B-DAC7-4E06-8A1D-0986351AD77D}"/>
    <cellStyle name="貨幣 2 2 10" xfId="129" xr:uid="{3C49A3F2-D0AE-4864-B639-EE7E78A41E52}"/>
    <cellStyle name="貨幣 2 2 11" xfId="195" xr:uid="{F0B67CFF-7D3B-433A-A08B-21C40C4ED57E}"/>
    <cellStyle name="貨幣 2 2 2" xfId="56" xr:uid="{91D94679-E718-4665-93E8-4793934E2968}"/>
    <cellStyle name="貨幣 2 2 2 2" xfId="73" xr:uid="{E054FAD0-272D-422E-8C2A-8894D7C9E3D8}"/>
    <cellStyle name="貨幣 2 2 2 2 2" xfId="94" xr:uid="{FEAE4362-0BA0-4E69-9BCF-E594CE6C3BC2}"/>
    <cellStyle name="貨幣 2 2 2 2 2 2" xfId="127" xr:uid="{C6EAE2E1-E92D-4F5F-BA86-261872389483}"/>
    <cellStyle name="貨幣 2 2 2 2 2 2 2" xfId="186" xr:uid="{0A4C58BD-28D5-42CD-80FB-B6C421BAFDC8}"/>
    <cellStyle name="貨幣 2 2 2 2 2 2 3" xfId="260" xr:uid="{A9A98960-8471-4A68-9B52-292C74B8A558}"/>
    <cellStyle name="貨幣 2 2 2 2 2 3" xfId="162" xr:uid="{13DB25E3-B384-49E9-962F-7986EF12BA17}"/>
    <cellStyle name="貨幣 2 2 2 2 2 3 2" xfId="293" xr:uid="{B158CFBF-CBFD-4764-B927-7E0EA17F9EAB}"/>
    <cellStyle name="貨幣 2 2 2 2 2 4" xfId="228" xr:uid="{A989ACAE-576B-4175-A7CD-97C1EB271CD9}"/>
    <cellStyle name="貨幣 2 2 2 2 3" xfId="86" xr:uid="{CBF8ED40-14F7-45E7-976A-968CC390FEA8}"/>
    <cellStyle name="貨幣 2 2 2 2 3 2" xfId="119" xr:uid="{024AADBB-801B-4013-94BA-96AF593BD4E6}"/>
    <cellStyle name="貨幣 2 2 2 2 3 2 2" xfId="252" xr:uid="{25B2595B-0061-4E2A-BABD-AA5BFC002F84}"/>
    <cellStyle name="貨幣 2 2 2 2 3 3" xfId="172" xr:uid="{97D93CCC-2609-4ACF-AD12-3BDEADE63FEB}"/>
    <cellStyle name="貨幣 2 2 2 2 3 3 2" xfId="285" xr:uid="{AA80480E-4FCD-4252-B8F4-320D2779BDB9}"/>
    <cellStyle name="貨幣 2 2 2 2 3 4" xfId="220" xr:uid="{E6F9201B-784B-474B-938A-EA44954F1E5B}"/>
    <cellStyle name="貨幣 2 2 2 2 4" xfId="106" xr:uid="{65321C6E-9D54-4C0B-AA8A-9F447FBAB29B}"/>
    <cellStyle name="貨幣 2 2 2 2 4 2" xfId="239" xr:uid="{2B088C16-90DE-47A6-B0BE-E2AF02D8840F}"/>
    <cellStyle name="貨幣 2 2 2 2 5" xfId="147" xr:uid="{008CEB10-677E-418A-8D78-0990E8B4D3BB}"/>
    <cellStyle name="貨幣 2 2 2 2 5 2" xfId="272" xr:uid="{EFDBA6A8-76D5-4DF3-9D7D-B762FFD31C4A}"/>
    <cellStyle name="貨幣 2 2 2 2 6" xfId="207" xr:uid="{265023E7-49B3-480B-8B2A-7C5C1FDBE585}"/>
    <cellStyle name="貨幣 2 2 2 3" xfId="77" xr:uid="{4A4E60C8-7C34-46B8-BE94-1C0F30E353A9}"/>
    <cellStyle name="貨幣 2 2 2 3 2" xfId="110" xr:uid="{046EE2C0-142D-4E2F-AE41-AB35F4F6B455}"/>
    <cellStyle name="貨幣 2 2 2 3 2 2" xfId="179" xr:uid="{3AEC1369-1787-42DE-9F51-05DB4EA2C529}"/>
    <cellStyle name="貨幣 2 2 2 3 2 3" xfId="243" xr:uid="{31F1D477-51DD-45C3-922C-1410C7B6B231}"/>
    <cellStyle name="貨幣 2 2 2 3 3" xfId="156" xr:uid="{8BFB8B2D-656E-48A6-B9A2-D299B97082B7}"/>
    <cellStyle name="貨幣 2 2 2 3 3 2" xfId="276" xr:uid="{B431FC4F-CD9A-4BBC-AB6C-8B3FEA3190AE}"/>
    <cellStyle name="貨幣 2 2 2 3 4" xfId="211" xr:uid="{3D4EAAB8-9685-453C-A040-5F7C5E0892D7}"/>
    <cellStyle name="貨幣 2 2 2 4" xfId="99" xr:uid="{DAD2E7A0-6557-451A-99C9-E950F09C1121}"/>
    <cellStyle name="貨幣 2 2 2 4 2" xfId="168" xr:uid="{2AFFEEF5-B915-4367-8BA8-A106D363BCA5}"/>
    <cellStyle name="貨幣 2 2 2 4 3" xfId="232" xr:uid="{B99D58A6-0350-47FA-BBFE-75E0DCAE0857}"/>
    <cellStyle name="貨幣 2 2 2 5" xfId="66" xr:uid="{7E05216A-7423-450E-AA7B-C3C90C046EC5}"/>
    <cellStyle name="貨幣 2 2 2 5 2" xfId="193" xr:uid="{9DD3A0E4-73E7-40EA-8A18-104E11C9F95C}"/>
    <cellStyle name="貨幣 2 2 2 5 3" xfId="265" xr:uid="{1AF0D7CB-4946-4C18-A2B6-7FFFA3EB0DA1}"/>
    <cellStyle name="貨幣 2 2 2 6" xfId="137" xr:uid="{0BA20247-EFDE-47F1-B279-5643A7EE899C}"/>
    <cellStyle name="貨幣 2 2 2 7" xfId="131" xr:uid="{D0940979-307B-4C1A-A730-8A33CFC6C02C}"/>
    <cellStyle name="貨幣 2 2 2 8" xfId="200" xr:uid="{B49FDF04-A1C5-4CB7-A04A-CC8349AF063D}"/>
    <cellStyle name="貨幣 2 2 3" xfId="58" xr:uid="{BD258C32-D4C7-4E52-A709-25AF7C2F69E1}"/>
    <cellStyle name="貨幣 2 2 3 2" xfId="79" xr:uid="{84FEAE58-2EC5-42A2-B33B-AE994BDD9A36}"/>
    <cellStyle name="貨幣 2 2 3 2 2" xfId="112" xr:uid="{29E51C1D-F953-4AE2-BB9A-C4BFF1D08388}"/>
    <cellStyle name="貨幣 2 2 3 2 2 2" xfId="174" xr:uid="{4AAED8D7-D9C8-4DC1-991A-977A1479610F}"/>
    <cellStyle name="貨幣 2 2 3 2 2 3" xfId="245" xr:uid="{966292F3-E0C7-4944-8D51-F932A12D686C}"/>
    <cellStyle name="貨幣 2 2 3 2 3" xfId="149" xr:uid="{30B26771-1372-443F-8C2B-B5F391CC3B0D}"/>
    <cellStyle name="貨幣 2 2 3 2 3 2" xfId="278" xr:uid="{E0149024-65B1-462B-ADF1-D80AC098E694}"/>
    <cellStyle name="貨幣 2 2 3 2 4" xfId="213" xr:uid="{6C11597C-C01E-4C0E-9A9E-52BF835E6AB2}"/>
    <cellStyle name="貨幣 2 2 3 3" xfId="104" xr:uid="{1567585F-A1B9-476C-AC78-D8E21BA4FF93}"/>
    <cellStyle name="貨幣 2 2 3 3 2" xfId="184" xr:uid="{7B65CC97-25A2-4DEE-A142-255E7935665E}"/>
    <cellStyle name="貨幣 2 2 3 3 3" xfId="237" xr:uid="{4A40AD89-2ABA-42ED-A3CC-2C05E2E11FA6}"/>
    <cellStyle name="貨幣 2 2 3 4" xfId="71" xr:uid="{DF565A36-7138-48E8-AC38-0CE7E995081D}"/>
    <cellStyle name="貨幣 2 2 3 4 2" xfId="166" xr:uid="{0616FA9C-AE7F-4886-8008-C36A7E2033A0}"/>
    <cellStyle name="貨幣 2 2 3 4 3" xfId="270" xr:uid="{4FE5D1A9-3C51-4917-BC9A-4E84106126D1}"/>
    <cellStyle name="貨幣 2 2 3 5" xfId="191" xr:uid="{530AC66C-42CC-4324-BB1A-E4296B05D013}"/>
    <cellStyle name="貨幣 2 2 3 5 2" xfId="294" xr:uid="{8E0E17AD-8E32-416B-A6EF-F6A695519563}"/>
    <cellStyle name="貨幣 2 2 3 6" xfId="139" xr:uid="{D5B9B317-3DB6-4116-8D0D-C7C766EE4EAA}"/>
    <cellStyle name="貨幣 2 2 3 7" xfId="133" xr:uid="{21D18517-BB45-437C-A4F7-7B8B47B77C55}"/>
    <cellStyle name="貨幣 2 2 3 8" xfId="205" xr:uid="{12B54BF6-8432-4026-82CD-38096A4C2FFB}"/>
    <cellStyle name="貨幣 2 2 4" xfId="60" xr:uid="{A020A14C-9F12-43AD-BE76-8D80ABD85550}"/>
    <cellStyle name="貨幣 2 2 4 2" xfId="91" xr:uid="{05A6D247-8FB8-4A21-834F-1E5B759ED359}"/>
    <cellStyle name="貨幣 2 2 4 2 2" xfId="124" xr:uid="{502AF23E-F007-4095-889D-5B641AD9C8FA}"/>
    <cellStyle name="貨幣 2 2 4 2 2 2" xfId="182" xr:uid="{5864D88F-32B5-49E4-8808-0F8DE78954FD}"/>
    <cellStyle name="貨幣 2 2 4 2 2 3" xfId="257" xr:uid="{6CD25556-C8FE-4CC9-A5DD-C476B164769B}"/>
    <cellStyle name="貨幣 2 2 4 2 3" xfId="159" xr:uid="{54CE5217-FD55-4C82-8EE2-24ED49DB9094}"/>
    <cellStyle name="貨幣 2 2 4 2 3 2" xfId="290" xr:uid="{E4BD1023-2AF6-4E27-BF8A-A4A8162FD1CB}"/>
    <cellStyle name="貨幣 2 2 4 2 4" xfId="225" xr:uid="{D9B54D58-5E1C-4D72-9F53-A5705AAAF8DC}"/>
    <cellStyle name="貨幣 2 2 4 3" xfId="83" xr:uid="{BDD2CBC7-E47D-4509-A6A3-EE59B37E75EB}"/>
    <cellStyle name="貨幣 2 2 4 3 2" xfId="116" xr:uid="{BB029107-2585-433A-BE3A-313FD1792314}"/>
    <cellStyle name="貨幣 2 2 4 3 2 2" xfId="249" xr:uid="{5F257BC8-B1A5-400E-89E6-4CF6CC5D85FB}"/>
    <cellStyle name="貨幣 2 2 4 3 3" xfId="151" xr:uid="{EDE8B92F-FEE2-4E27-88F3-345FD9EF8DD1}"/>
    <cellStyle name="貨幣 2 2 4 3 3 2" xfId="282" xr:uid="{BDC8C83C-4AA8-4159-8967-05280FC57293}"/>
    <cellStyle name="貨幣 2 2 4 3 4" xfId="217" xr:uid="{0E5D44EE-6917-4570-A050-0B9CE7E3EE9F}"/>
    <cellStyle name="貨幣 2 2 4 4" xfId="102" xr:uid="{0E6193A1-15EA-44C6-B653-387C2AA25E3F}"/>
    <cellStyle name="貨幣 2 2 4 4 2" xfId="170" xr:uid="{F5849EF7-DB00-4957-9CE6-C747049334B5}"/>
    <cellStyle name="貨幣 2 2 4 4 3" xfId="235" xr:uid="{1004701D-EAAB-4AE1-B394-64C6A1C327EE}"/>
    <cellStyle name="貨幣 2 2 4 5" xfId="69" xr:uid="{E2DC71D2-998D-4A71-AD12-9FD61BE76E2E}"/>
    <cellStyle name="貨幣 2 2 4 5 2" xfId="268" xr:uid="{8C9EDF77-31B7-4BCC-B315-A7A68A263F9E}"/>
    <cellStyle name="貨幣 2 2 4 6" xfId="141" xr:uid="{C1799BB6-92A9-4EC7-841E-CAB33D16584E}"/>
    <cellStyle name="貨幣 2 2 4 7" xfId="203" xr:uid="{BB839963-E62C-4507-9EEC-163780946E62}"/>
    <cellStyle name="貨幣 2 2 5" xfId="75" xr:uid="{A4BF20CC-C852-4BE7-AA36-A10021500AD1}"/>
    <cellStyle name="貨幣 2 2 5 2" xfId="108" xr:uid="{C0902554-9A00-4998-9FE1-AC86CD4DED74}"/>
    <cellStyle name="貨幣 2 2 5 2 2" xfId="177" xr:uid="{03799812-70FC-427F-BFA7-BD58121E2B61}"/>
    <cellStyle name="貨幣 2 2 5 2 3" xfId="241" xr:uid="{F57B0D18-4CE9-4F5C-864A-0AC858E72635}"/>
    <cellStyle name="貨幣 2 2 5 3" xfId="145" xr:uid="{252BCAE0-B210-437F-8182-DD2EAD838595}"/>
    <cellStyle name="貨幣 2 2 5 3 2" xfId="274" xr:uid="{763BAF1F-521B-4D43-B2ED-09018374A8A8}"/>
    <cellStyle name="貨幣 2 2 5 4" xfId="209" xr:uid="{5FC6FF63-260A-4DB3-A030-2CBB1B45E7A5}"/>
    <cellStyle name="貨幣 2 2 6" xfId="88" xr:uid="{8F529112-EB93-49DC-B01E-1D075D3CCEC4}"/>
    <cellStyle name="貨幣 2 2 6 2" xfId="121" xr:uid="{8C66D541-BECD-4915-8591-82E214413B48}"/>
    <cellStyle name="貨幣 2 2 6 2 2" xfId="254" xr:uid="{016B5CA1-850E-4D00-9F6C-F76AF6EA8EC0}"/>
    <cellStyle name="貨幣 2 2 6 3" xfId="154" xr:uid="{5B28A2F9-7DC6-44DE-8EB8-B49FE6F25645}"/>
    <cellStyle name="貨幣 2 2 6 3 2" xfId="287" xr:uid="{C46158FD-C410-4464-BD8A-E880656713C3}"/>
    <cellStyle name="貨幣 2 2 6 4" xfId="222" xr:uid="{61D70E22-2DA1-45F4-825A-2204B94FC695}"/>
    <cellStyle name="貨幣 2 2 7" xfId="97" xr:uid="{16D4CB11-6733-4567-AD30-6B1B5B9AAA34}"/>
    <cellStyle name="貨幣 2 2 7 2" xfId="164" xr:uid="{E5CA4A57-2F24-491A-BE8E-C55BC7938A3D}"/>
    <cellStyle name="貨幣 2 2 7 3" xfId="198" xr:uid="{0F1C83C4-2FA3-4504-AA6B-23381B9A1C7B}"/>
    <cellStyle name="貨幣 2 2 8" xfId="64" xr:uid="{6271BF72-64E7-4FC7-B76B-35E3A2FD70D0}"/>
    <cellStyle name="貨幣 2 2 8 2" xfId="189" xr:uid="{F6B8F0E9-8CB7-4FF6-9253-1CFC743A8FF2}"/>
    <cellStyle name="貨幣 2 2 8 3" xfId="263" xr:uid="{AD0724A1-E375-4D46-A7DA-29DA496BA745}"/>
    <cellStyle name="貨幣 2 2 9" xfId="135" xr:uid="{E896B552-3375-4617-A65D-1ADFC0172ECC}"/>
    <cellStyle name="貨幣 2 3" xfId="55" xr:uid="{731EE873-F9C1-422B-9626-FB3AE5B96589}"/>
    <cellStyle name="貨幣 2 3 2" xfId="72" xr:uid="{9C1103F0-1EB5-4413-BCE4-BC49E581224F}"/>
    <cellStyle name="貨幣 2 3 2 2" xfId="93" xr:uid="{FDBAB0D2-8622-4120-A2FF-BC067770D4D2}"/>
    <cellStyle name="貨幣 2 3 2 2 2" xfId="126" xr:uid="{1D01CA60-580E-4E29-B2BC-6E052D148B36}"/>
    <cellStyle name="貨幣 2 3 2 2 2 2" xfId="185" xr:uid="{F0CB5941-487E-429F-A6F5-0FF285445062}"/>
    <cellStyle name="貨幣 2 3 2 2 2 3" xfId="259" xr:uid="{C129C553-F0DF-4237-AF6A-C3518E578ABF}"/>
    <cellStyle name="貨幣 2 3 2 2 3" xfId="161" xr:uid="{DF29595E-3E62-4F30-80FF-89466FA3D98E}"/>
    <cellStyle name="貨幣 2 3 2 2 3 2" xfId="292" xr:uid="{F6031D0C-C532-4397-98ED-36E80A0DE0B3}"/>
    <cellStyle name="貨幣 2 3 2 2 4" xfId="227" xr:uid="{7EAC6A2D-5217-4B87-B0B3-FCAE0DFCA439}"/>
    <cellStyle name="貨幣 2 3 2 3" xfId="85" xr:uid="{8E15AAD7-CCEA-4509-823C-256F4EFD52F3}"/>
    <cellStyle name="貨幣 2 3 2 3 2" xfId="118" xr:uid="{3985EA89-0911-4F26-98A9-8569277A755A}"/>
    <cellStyle name="貨幣 2 3 2 3 2 2" xfId="251" xr:uid="{BCBABC6F-C216-47D6-A0D5-7663D7FDB317}"/>
    <cellStyle name="貨幣 2 3 2 3 3" xfId="171" xr:uid="{05CCF240-E83D-41E1-8446-4D5174C56A5D}"/>
    <cellStyle name="貨幣 2 3 2 3 3 2" xfId="284" xr:uid="{E050420D-6D60-4923-90E0-6392AF8D19A7}"/>
    <cellStyle name="貨幣 2 3 2 3 4" xfId="219" xr:uid="{4C9CA073-D021-4A45-8FF2-32860ECEC371}"/>
    <cellStyle name="貨幣 2 3 2 4" xfId="105" xr:uid="{C6AB5DB8-E677-4F7F-A91B-77B74AAD0092}"/>
    <cellStyle name="貨幣 2 3 2 4 2" xfId="238" xr:uid="{3FD5BCBB-8A42-4E68-B062-DF98E3C7FC50}"/>
    <cellStyle name="貨幣 2 3 2 5" xfId="146" xr:uid="{69D03953-6C13-4943-9477-172EB03CBADB}"/>
    <cellStyle name="貨幣 2 3 2 5 2" xfId="271" xr:uid="{3B1191B7-125F-4173-9469-01A910CF536A}"/>
    <cellStyle name="貨幣 2 3 2 6" xfId="206" xr:uid="{EB856CAE-10C3-4AE3-8407-3E9733847AC5}"/>
    <cellStyle name="貨幣 2 3 3" xfId="76" xr:uid="{15235643-EAAC-4423-99B5-363D77714702}"/>
    <cellStyle name="貨幣 2 3 3 2" xfId="109" xr:uid="{F144454A-D9C1-424C-B799-7F8A8F839163}"/>
    <cellStyle name="貨幣 2 3 3 2 2" xfId="178" xr:uid="{DC6E8AE5-4A92-4363-9409-296175830063}"/>
    <cellStyle name="貨幣 2 3 3 2 3" xfId="242" xr:uid="{5F51F94C-A1F0-4B43-B99D-6477F4E5B5AE}"/>
    <cellStyle name="貨幣 2 3 3 3" xfId="155" xr:uid="{66292C05-4D7C-41E1-9395-7E444A073A58}"/>
    <cellStyle name="貨幣 2 3 3 3 2" xfId="275" xr:uid="{0DFC089D-DA41-4036-B806-A39802120655}"/>
    <cellStyle name="貨幣 2 3 3 4" xfId="210" xr:uid="{5C96E41F-8D49-4A36-9074-662F88026F13}"/>
    <cellStyle name="貨幣 2 3 4" xfId="98" xr:uid="{4D4A45BE-10F4-456B-ACF0-2A38891CFCE1}"/>
    <cellStyle name="貨幣 2 3 4 2" xfId="167" xr:uid="{C1192542-EA7F-4D05-AAC3-0BAC7AC9D9C4}"/>
    <cellStyle name="貨幣 2 3 4 3" xfId="231" xr:uid="{248BD197-4E19-4587-BE6F-4C0D191D9E2E}"/>
    <cellStyle name="貨幣 2 3 5" xfId="65" xr:uid="{549DADCE-38FB-4A4E-BA97-A6FAC36EA926}"/>
    <cellStyle name="貨幣 2 3 5 2" xfId="192" xr:uid="{A85ED7EF-B0C1-4A7F-B902-B97BEEE9FA74}"/>
    <cellStyle name="貨幣 2 3 5 3" xfId="264" xr:uid="{D6482B8E-8EFB-493A-9F26-251003BC1211}"/>
    <cellStyle name="貨幣 2 3 6" xfId="136" xr:uid="{A35CCFC2-59B8-4706-8CA9-63F2D6AB5F41}"/>
    <cellStyle name="貨幣 2 3 7" xfId="130" xr:uid="{75B9339B-A35A-4542-BB60-21AD9A817719}"/>
    <cellStyle name="貨幣 2 3 8" xfId="199" xr:uid="{3B56FCCA-0FBE-4C5C-8609-AF732D1088CD}"/>
    <cellStyle name="貨幣 2 4" xfId="57" xr:uid="{ACD2C7DF-4707-4D77-B315-7B258F921C21}"/>
    <cellStyle name="貨幣 2 4 2" xfId="70" xr:uid="{E8141F5A-FFA3-4C97-840F-5999E2DE455C}"/>
    <cellStyle name="貨幣 2 4 2 2" xfId="92" xr:uid="{7ED6ECDB-A3AE-4082-A98B-2C0663D544B8}"/>
    <cellStyle name="貨幣 2 4 2 2 2" xfId="125" xr:uid="{578F237E-728A-459F-A9C8-85DCA1E684A2}"/>
    <cellStyle name="貨幣 2 4 2 2 2 2" xfId="183" xr:uid="{9AF4DCF1-98BC-4BB6-9673-48962E119B20}"/>
    <cellStyle name="貨幣 2 4 2 2 2 3" xfId="258" xr:uid="{44652446-805B-494A-8CD5-40EEE788761D}"/>
    <cellStyle name="貨幣 2 4 2 2 3" xfId="160" xr:uid="{4916C3E0-8EAF-4ED9-B837-C04778E0E7A0}"/>
    <cellStyle name="貨幣 2 4 2 2 3 2" xfId="291" xr:uid="{2B60E4FB-9003-46E5-AD38-19213FD910EC}"/>
    <cellStyle name="貨幣 2 4 2 2 4" xfId="226" xr:uid="{2A64C9A3-5B80-49B3-A9EB-FB5E7D569756}"/>
    <cellStyle name="貨幣 2 4 2 3" xfId="84" xr:uid="{38FA206F-1E75-4C7F-89D7-4BFD2943533E}"/>
    <cellStyle name="貨幣 2 4 2 3 2" xfId="117" xr:uid="{910F54F4-E3C4-42E0-83EA-785293F473D2}"/>
    <cellStyle name="貨幣 2 4 2 3 2 2" xfId="250" xr:uid="{43D39810-F7FC-4C5C-AEEC-0DA158BFF2E3}"/>
    <cellStyle name="貨幣 2 4 2 3 3" xfId="173" xr:uid="{00E391AE-9D44-4FAE-997A-7A2A0544B1E1}"/>
    <cellStyle name="貨幣 2 4 2 3 3 2" xfId="283" xr:uid="{B3BFD916-1D49-44A4-B7A3-43F2A1052ED2}"/>
    <cellStyle name="貨幣 2 4 2 3 4" xfId="218" xr:uid="{49C47C05-D68E-4854-B085-6E839E3B4162}"/>
    <cellStyle name="貨幣 2 4 2 4" xfId="103" xr:uid="{278AB623-EC76-4487-AACB-436BCBE02F2A}"/>
    <cellStyle name="貨幣 2 4 2 4 2" xfId="236" xr:uid="{BA31608C-DFC0-4667-90A6-403B83F6A4AA}"/>
    <cellStyle name="貨幣 2 4 2 5" xfId="148" xr:uid="{CFB852EC-342B-42CA-B5D3-2AFFD784E444}"/>
    <cellStyle name="貨幣 2 4 2 5 2" xfId="269" xr:uid="{A72401BD-7AC3-49C6-B750-874E0A498ADB}"/>
    <cellStyle name="貨幣 2 4 2 6" xfId="204" xr:uid="{716F233A-543A-41E3-9689-347864DC7468}"/>
    <cellStyle name="貨幣 2 4 3" xfId="78" xr:uid="{7A4F3875-1698-4B0F-9792-F4707B669D7B}"/>
    <cellStyle name="貨幣 2 4 3 2" xfId="111" xr:uid="{F7F5269F-EB54-4152-AEF0-7FEFE72E3AE2}"/>
    <cellStyle name="貨幣 2 4 3 2 2" xfId="176" xr:uid="{CBBF316D-C6E3-410F-B736-376FB103F5AD}"/>
    <cellStyle name="貨幣 2 4 3 2 3" xfId="244" xr:uid="{B93666FF-D44F-45B1-A31F-69D02E86D8EF}"/>
    <cellStyle name="貨幣 2 4 3 3" xfId="153" xr:uid="{8A74204F-3409-42C6-B0E2-51510D68FA29}"/>
    <cellStyle name="貨幣 2 4 3 3 2" xfId="277" xr:uid="{61D40260-564A-4E83-81D3-133DEE7C016D}"/>
    <cellStyle name="貨幣 2 4 3 4" xfId="212" xr:uid="{AE9B968C-EE02-41B6-8A53-5D0AD0C6EEE9}"/>
    <cellStyle name="貨幣 2 4 4" xfId="96" xr:uid="{C6F5BA76-5756-4C06-B3E8-2677DA398D86}"/>
    <cellStyle name="貨幣 2 4 4 2" xfId="165" xr:uid="{C733CDC5-69F9-469A-B7C7-83B247E93F80}"/>
    <cellStyle name="貨幣 2 4 4 3" xfId="230" xr:uid="{D49E7281-4D58-4248-A159-A269D51DAE65}"/>
    <cellStyle name="貨幣 2 4 5" xfId="63" xr:uid="{C75FC69F-DD96-4C86-AB32-75AD8DB6C10E}"/>
    <cellStyle name="貨幣 2 4 5 2" xfId="190" xr:uid="{ACDA6373-00A2-4E67-90D4-0BF2267CAA11}"/>
    <cellStyle name="貨幣 2 4 5 3" xfId="262" xr:uid="{7A51DFED-CC6E-466C-B214-7DE264B60F61}"/>
    <cellStyle name="貨幣 2 4 6" xfId="138" xr:uid="{617E2D6F-C360-4610-B0CC-80A8A927DF44}"/>
    <cellStyle name="貨幣 2 4 7" xfId="132" xr:uid="{F7917D58-67BD-4B4B-8C9E-7F73F767F024}"/>
    <cellStyle name="貨幣 2 4 8" xfId="197" xr:uid="{8A68ACD7-7CF8-497F-8ED4-4FFA9B1C8E4B}"/>
    <cellStyle name="貨幣 2 5" xfId="59" xr:uid="{86915881-58BF-474E-A66D-E0E41CD7CBCD}"/>
    <cellStyle name="貨幣 2 5 2" xfId="90" xr:uid="{A4985497-99DB-41E3-BF77-D76DC8594EBB}"/>
    <cellStyle name="貨幣 2 5 2 2" xfId="123" xr:uid="{3C7564BB-BD10-45AD-A8E9-7A2CBDFA4CF2}"/>
    <cellStyle name="貨幣 2 5 2 2 2" xfId="181" xr:uid="{94FDF825-0927-4366-81C1-8D7F53ED2A62}"/>
    <cellStyle name="貨幣 2 5 2 2 3" xfId="256" xr:uid="{41DA9F08-6A53-40D3-B187-93202E2CC8B9}"/>
    <cellStyle name="貨幣 2 5 2 3" xfId="158" xr:uid="{8002426F-44A8-4251-9F45-6C9837F480CD}"/>
    <cellStyle name="貨幣 2 5 2 3 2" xfId="289" xr:uid="{27F6DAA5-0438-4EBC-8E1B-1CA0388466EB}"/>
    <cellStyle name="貨幣 2 5 2 4" xfId="224" xr:uid="{6CA9D385-321B-40D6-A89C-AC7696E40E8D}"/>
    <cellStyle name="貨幣 2 5 3" xfId="82" xr:uid="{F7B4185D-9CAB-4F1E-92CA-9B84222FA9CF}"/>
    <cellStyle name="貨幣 2 5 3 2" xfId="115" xr:uid="{18BDC954-21C7-4D11-82C7-103EA88EE227}"/>
    <cellStyle name="貨幣 2 5 3 2 2" xfId="248" xr:uid="{51F35848-F0A8-4DB7-AC77-0A7F6A609F41}"/>
    <cellStyle name="貨幣 2 5 3 3" xfId="150" xr:uid="{1A777551-7560-4BAA-9046-25CDDA8C81D0}"/>
    <cellStyle name="貨幣 2 5 3 3 2" xfId="281" xr:uid="{5DC71F5F-2AA2-4824-8DCA-32AFEB89C665}"/>
    <cellStyle name="貨幣 2 5 3 4" xfId="216" xr:uid="{A98BB365-D585-426B-9D42-6E964D214131}"/>
    <cellStyle name="貨幣 2 5 4" xfId="101" xr:uid="{9AB97015-7817-42DB-883E-21D2CCC246CC}"/>
    <cellStyle name="貨幣 2 5 4 2" xfId="169" xr:uid="{507FF9A8-6F64-47B6-84BF-7A36B91C0325}"/>
    <cellStyle name="貨幣 2 5 4 3" xfId="234" xr:uid="{E6905476-8564-4641-BE24-84A8D7C0CCC0}"/>
    <cellStyle name="貨幣 2 5 5" xfId="68" xr:uid="{5C8F7B37-154D-43C1-8F25-8D9AD4932BB8}"/>
    <cellStyle name="貨幣 2 5 5 2" xfId="188" xr:uid="{6759F5A4-F116-4CBB-94CC-2CD140889CFD}"/>
    <cellStyle name="貨幣 2 5 5 3" xfId="267" xr:uid="{A185AFC8-48D5-4E17-B3FA-22FA0F28B2CD}"/>
    <cellStyle name="貨幣 2 5 6" xfId="140" xr:uid="{32787EA8-0A0E-4EAF-B398-1255E5730C2B}"/>
    <cellStyle name="貨幣 2 5 7" xfId="202" xr:uid="{DFF18E04-0D6F-4984-9243-975363EE750A}"/>
    <cellStyle name="貨幣 2 6" xfId="67" xr:uid="{18886E4B-1F00-400A-AB85-7307986C1E25}"/>
    <cellStyle name="貨幣 2 6 2" xfId="89" xr:uid="{9754A954-28B8-4B4F-9A9B-6BECF4EB8E9A}"/>
    <cellStyle name="貨幣 2 6 2 2" xfId="122" xr:uid="{F55B1FA1-21D1-4DD8-BA9B-EA9062CBECD5}"/>
    <cellStyle name="貨幣 2 6 2 2 2" xfId="255" xr:uid="{1C3382E1-0ACF-4153-B716-0D4FEF9BE3BA}"/>
    <cellStyle name="貨幣 2 6 2 3" xfId="157" xr:uid="{DEC9762C-E035-48FF-A46F-6A4BDF5759A1}"/>
    <cellStyle name="貨幣 2 6 2 3 2" xfId="288" xr:uid="{D6A27B9C-F150-4FFB-8A9D-4AFCC1558287}"/>
    <cellStyle name="貨幣 2 6 2 4" xfId="223" xr:uid="{E859A687-D865-42CC-B2D7-69BFAC6B0655}"/>
    <cellStyle name="貨幣 2 6 3" xfId="81" xr:uid="{B2A4A727-7B7D-49B1-8173-047335209BE5}"/>
    <cellStyle name="貨幣 2 6 3 2" xfId="114" xr:uid="{AE6475E4-D499-4F2C-AECA-E6EDA917360C}"/>
    <cellStyle name="貨幣 2 6 3 2 2" xfId="247" xr:uid="{C3D32233-AF5C-452A-A536-EFD7F46AD02A}"/>
    <cellStyle name="貨幣 2 6 3 3" xfId="180" xr:uid="{F103DB6D-43BB-46A8-8385-276DCC481414}"/>
    <cellStyle name="貨幣 2 6 3 3 2" xfId="280" xr:uid="{E909D655-372A-4A87-B82E-881F2E8A5185}"/>
    <cellStyle name="貨幣 2 6 3 4" xfId="215" xr:uid="{8D28BA26-28EF-49F7-82FC-F3ABCEBA6288}"/>
    <cellStyle name="貨幣 2 6 4" xfId="100" xr:uid="{0E7BDFCA-FC8C-48EC-AF0E-CE252C098CFF}"/>
    <cellStyle name="貨幣 2 6 4 2" xfId="233" xr:uid="{45382675-D720-4599-93DE-DE9A694CDF3D}"/>
    <cellStyle name="貨幣 2 6 5" xfId="144" xr:uid="{A39B8F89-932C-4CD0-9160-AE082BB3AFBA}"/>
    <cellStyle name="貨幣 2 6 5 2" xfId="266" xr:uid="{2C45F53D-AABC-4F72-B859-D2D522CE5BEC}"/>
    <cellStyle name="貨幣 2 6 6" xfId="201" xr:uid="{53A46292-6712-4B44-9BF7-9E89C8F0925F}"/>
    <cellStyle name="貨幣 2 7" xfId="74" xr:uid="{E6C4DF55-2306-4F38-9F95-C2520489666F}"/>
    <cellStyle name="貨幣 2 7 2" xfId="107" xr:uid="{1579A5AA-4F22-4ADD-A5BD-1B97D07D5EAD}"/>
    <cellStyle name="貨幣 2 7 2 2" xfId="175" xr:uid="{D6A83972-1142-4FAF-8B1F-BCA0FBB8F899}"/>
    <cellStyle name="貨幣 2 7 2 3" xfId="240" xr:uid="{34A2CF9F-EA79-460E-AEE3-E0380FE004DD}"/>
    <cellStyle name="貨幣 2 7 3" xfId="142" xr:uid="{F36FFF6D-2BB8-49F2-A620-DF40EF051B70}"/>
    <cellStyle name="貨幣 2 7 3 2" xfId="273" xr:uid="{28BBEAFC-9B42-42BC-BCA7-0016798AFEEE}"/>
    <cellStyle name="貨幣 2 7 4" xfId="208" xr:uid="{262D8A8B-2FB2-4530-B511-9E141F99CD2B}"/>
    <cellStyle name="貨幣 2 8" xfId="80" xr:uid="{8C51CB29-0E58-4862-A8AB-D4EEF58DDA20}"/>
    <cellStyle name="貨幣 2 8 2" xfId="113" xr:uid="{50BFE5CA-8B65-4A1A-9A42-46BEA582A592}"/>
    <cellStyle name="貨幣 2 8 2 2" xfId="246" xr:uid="{248829E0-EDCD-4CB7-B9DF-4CC29EBD5B86}"/>
    <cellStyle name="貨幣 2 8 3" xfId="143" xr:uid="{5296043B-BEA0-499E-ACC2-50975835C4E5}"/>
    <cellStyle name="貨幣 2 8 3 2" xfId="279" xr:uid="{77541C1F-98BC-456F-AD71-D8A0AFBC8BFA}"/>
    <cellStyle name="貨幣 2 8 4" xfId="214" xr:uid="{0E344108-A444-47BD-B645-C6B629680322}"/>
    <cellStyle name="貨幣 2 9" xfId="87" xr:uid="{E3BC5D84-F095-406C-9693-8695A31F858A}"/>
    <cellStyle name="貨幣 2 9 2" xfId="120" xr:uid="{2F19453E-5B62-40DF-8AF3-0F327575D530}"/>
    <cellStyle name="貨幣 2 9 2 2" xfId="253" xr:uid="{F334CB64-6944-49D3-BD20-B03A074B54D5}"/>
    <cellStyle name="貨幣 2 9 3" xfId="152" xr:uid="{6386C787-A644-43E6-A205-457E9433DEAB}"/>
    <cellStyle name="貨幣 2 9 3 2" xfId="286" xr:uid="{C75DAE68-50DC-440B-984E-158F8B79E285}"/>
    <cellStyle name="貨幣 2 9 4" xfId="221" xr:uid="{78529CD0-6125-4F43-8894-B06C727F9F63}"/>
    <cellStyle name="連結的儲存格 2" xfId="31" xr:uid="{00000000-0005-0000-0000-000023000000}"/>
    <cellStyle name="備註 2" xfId="32" xr:uid="{00000000-0005-0000-0000-000024000000}"/>
    <cellStyle name="說明文字 2" xfId="33" xr:uid="{00000000-0005-0000-0000-000025000000}"/>
    <cellStyle name="輔色1 2" xfId="34" xr:uid="{00000000-0005-0000-0000-000026000000}"/>
    <cellStyle name="輔色2 2" xfId="35" xr:uid="{00000000-0005-0000-0000-000027000000}"/>
    <cellStyle name="輔色3 2" xfId="36" xr:uid="{00000000-0005-0000-0000-000028000000}"/>
    <cellStyle name="輔色4 2" xfId="37" xr:uid="{00000000-0005-0000-0000-000029000000}"/>
    <cellStyle name="輔色5 2" xfId="38" xr:uid="{00000000-0005-0000-0000-00002A000000}"/>
    <cellStyle name="輔色6 2" xfId="39" xr:uid="{00000000-0005-0000-0000-00002B000000}"/>
    <cellStyle name="標題 1 2" xfId="41" xr:uid="{00000000-0005-0000-0000-00002C000000}"/>
    <cellStyle name="標題 2 2" xfId="42" xr:uid="{00000000-0005-0000-0000-00002D000000}"/>
    <cellStyle name="標題 3 2" xfId="43" xr:uid="{00000000-0005-0000-0000-00002E000000}"/>
    <cellStyle name="標題 4 2" xfId="44" xr:uid="{00000000-0005-0000-0000-00002F000000}"/>
    <cellStyle name="標題 5" xfId="40" xr:uid="{00000000-0005-0000-0000-000030000000}"/>
    <cellStyle name="輸入 2" xfId="45" xr:uid="{00000000-0005-0000-0000-000031000000}"/>
    <cellStyle name="輸出 2" xfId="46" xr:uid="{00000000-0005-0000-0000-000032000000}"/>
    <cellStyle name="檢查儲存格 2" xfId="47" xr:uid="{00000000-0005-0000-0000-000033000000}"/>
    <cellStyle name="壞 2" xfId="48" xr:uid="{00000000-0005-0000-0000-000034000000}"/>
    <cellStyle name="警告文字 2" xfId="49" xr:uid="{00000000-0005-0000-0000-000035000000}"/>
  </cellStyles>
  <dxfs count="40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8.JPG"/><Relationship Id="rId21" Type="http://schemas.openxmlformats.org/officeDocument/2006/relationships/image" Target="../media/image21.JPG"/><Relationship Id="rId7" Type="http://schemas.openxmlformats.org/officeDocument/2006/relationships/image" Target="../media/image5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microsoft.com/office/2007/relationships/hdphoto" Target="../media/hdphoto1.wdp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7.png"/><Relationship Id="rId6" Type="http://schemas.openxmlformats.org/officeDocument/2006/relationships/image" Target="../media/image3.jpeg"/><Relationship Id="rId11" Type="http://schemas.openxmlformats.org/officeDocument/2006/relationships/image" Target="../media/image11.JPG"/><Relationship Id="rId24" Type="http://schemas.openxmlformats.org/officeDocument/2006/relationships/image" Target="../media/image24.jfif"/><Relationship Id="rId5" Type="http://schemas.openxmlformats.org/officeDocument/2006/relationships/image" Target="../media/image2.emf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1.jpeg"/><Relationship Id="rId9" Type="http://schemas.openxmlformats.org/officeDocument/2006/relationships/image" Target="../media/image6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31.jpeg"/><Relationship Id="rId5" Type="http://schemas.openxmlformats.org/officeDocument/2006/relationships/image" Target="../media/image4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31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2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3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2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34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2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33528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61912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28575</xdr:colOff>
      <xdr:row>0</xdr:row>
      <xdr:rowOff>838199</xdr:rowOff>
    </xdr:from>
    <xdr:to>
      <xdr:col>19</xdr:col>
      <xdr:colOff>419100</xdr:colOff>
      <xdr:row>2</xdr:row>
      <xdr:rowOff>123824</xdr:rowOff>
    </xdr:to>
    <xdr:pic>
      <xdr:nvPicPr>
        <xdr:cNvPr id="8" name="Picture 20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27975" y="838199"/>
          <a:ext cx="2143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2" name="Picture 11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20669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4" name="圖片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228600</xdr:colOff>
      <xdr:row>0</xdr:row>
      <xdr:rowOff>356118</xdr:rowOff>
    </xdr:from>
    <xdr:to>
      <xdr:col>17</xdr:col>
      <xdr:colOff>1714500</xdr:colOff>
      <xdr:row>2</xdr:row>
      <xdr:rowOff>182880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9122B3BD-C7A7-4CE0-9391-E9F0A6C6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0" y="356118"/>
          <a:ext cx="1485900" cy="1388862"/>
        </a:xfrm>
        <a:prstGeom prst="rect">
          <a:avLst/>
        </a:prstGeom>
      </xdr:spPr>
    </xdr:pic>
    <xdr:clientData/>
  </xdr:twoCellAnchor>
  <xdr:oneCellAnchor>
    <xdr:from>
      <xdr:col>15</xdr:col>
      <xdr:colOff>1066800</xdr:colOff>
      <xdr:row>2</xdr:row>
      <xdr:rowOff>76200</xdr:rowOff>
    </xdr:from>
    <xdr:ext cx="8801100" cy="84330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9515C4E8-75C1-4375-900A-A617AE0287C4}"/>
            </a:ext>
          </a:extLst>
        </xdr:cNvPr>
        <xdr:cNvSpPr txBox="1"/>
      </xdr:nvSpPr>
      <xdr:spPr>
        <a:xfrm>
          <a:off x="28727400" y="1638300"/>
          <a:ext cx="8801100" cy="843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45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本公司 豬肉 「原料原產地(台灣)」</a:t>
          </a:r>
          <a:endParaRPr lang="zh-TW" altLang="zh-TW" sz="45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281090</xdr:colOff>
      <xdr:row>0</xdr:row>
      <xdr:rowOff>0</xdr:rowOff>
    </xdr:from>
    <xdr:to>
      <xdr:col>19</xdr:col>
      <xdr:colOff>2194560</xdr:colOff>
      <xdr:row>2</xdr:row>
      <xdr:rowOff>723900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AA448E0-0D04-4609-91C4-CD312FF3D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8230"/>
        <a:stretch/>
      </xdr:blipFill>
      <xdr:spPr>
        <a:xfrm>
          <a:off x="35424530" y="0"/>
          <a:ext cx="3673690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37250</xdr:colOff>
      <xdr:row>0</xdr:row>
      <xdr:rowOff>0</xdr:rowOff>
    </xdr:from>
    <xdr:to>
      <xdr:col>18</xdr:col>
      <xdr:colOff>1219200</xdr:colOff>
      <xdr:row>2</xdr:row>
      <xdr:rowOff>723900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696F94A1-47DA-411E-A1F1-C423BA28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6110" y="0"/>
          <a:ext cx="18776530" cy="27432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C59754DF-23B4-4C18-B688-1D1D3F7B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9166800" y="641794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A8AF27F0-2793-40C7-A9AA-374FA9DE3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9166800" y="641794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A46982F4-3DCC-44EF-A8AB-24E53993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9166800" y="433768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7" name="Picture 1180">
          <a:extLst>
            <a:ext uri="{FF2B5EF4-FFF2-40B4-BE49-F238E27FC236}">
              <a16:creationId xmlns:a16="http://schemas.microsoft.com/office/drawing/2014/main" id="{9EE51C0C-8BDC-4518-865E-81878718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9166800" y="7168515"/>
          <a:ext cx="10077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id="{813EBD32-F593-485C-90F3-3A1AA6504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73798" t="80214" r="10707" b="15701"/>
        <a:stretch>
          <a:fillRect/>
        </a:stretch>
      </xdr:blipFill>
      <xdr:spPr bwMode="auto">
        <a:xfrm>
          <a:off x="28872180" y="20288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9488B3AC-2CDC-4D54-B010-D1104013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73798" t="80214" r="10707" b="15701"/>
        <a:stretch>
          <a:fillRect/>
        </a:stretch>
      </xdr:blipFill>
      <xdr:spPr bwMode="auto">
        <a:xfrm>
          <a:off x="28872180" y="20288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28D51CD9-FE84-44A3-B3C5-654A91FB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73798" t="80214" r="10707" b="15701"/>
        <a:stretch>
          <a:fillRect/>
        </a:stretch>
      </xdr:blipFill>
      <xdr:spPr bwMode="auto">
        <a:xfrm>
          <a:off x="39166800" y="278892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>
          <a:extLst>
            <a:ext uri="{FF2B5EF4-FFF2-40B4-BE49-F238E27FC236}">
              <a16:creationId xmlns:a16="http://schemas.microsoft.com/office/drawing/2014/main" id="{D901803D-9BCA-4CB3-A60A-71313B82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73798" t="80214" r="10707" b="15701"/>
        <a:stretch>
          <a:fillRect/>
        </a:stretch>
      </xdr:blipFill>
      <xdr:spPr bwMode="auto">
        <a:xfrm>
          <a:off x="39166800" y="278892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id="{13D0EB10-C40E-4D2C-AE20-4E4E35186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73798" t="80214" r="10707" b="15701"/>
        <a:stretch>
          <a:fillRect/>
        </a:stretch>
      </xdr:blipFill>
      <xdr:spPr bwMode="auto">
        <a:xfrm>
          <a:off x="39166800" y="278892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3" name="Picture 1180">
          <a:extLst>
            <a:ext uri="{FF2B5EF4-FFF2-40B4-BE49-F238E27FC236}">
              <a16:creationId xmlns:a16="http://schemas.microsoft.com/office/drawing/2014/main" id="{926CAFE7-3AAA-4793-A1A1-64B2ABF2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9166800" y="2788920"/>
          <a:ext cx="10172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4" name="圖片 4">
          <a:extLst>
            <a:ext uri="{FF2B5EF4-FFF2-40B4-BE49-F238E27FC236}">
              <a16:creationId xmlns:a16="http://schemas.microsoft.com/office/drawing/2014/main" id="{453728F0-5059-4F18-99EB-8610BE8A4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73798" t="80214" r="10707" b="15701"/>
        <a:stretch>
          <a:fillRect/>
        </a:stretch>
      </xdr:blipFill>
      <xdr:spPr bwMode="auto">
        <a:xfrm>
          <a:off x="28872180" y="137350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5" name="圖片 4">
          <a:extLst>
            <a:ext uri="{FF2B5EF4-FFF2-40B4-BE49-F238E27FC236}">
              <a16:creationId xmlns:a16="http://schemas.microsoft.com/office/drawing/2014/main" id="{4ECB68D2-403C-4C2D-B571-D869C53CA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73798" t="80214" r="10707" b="15701"/>
        <a:stretch>
          <a:fillRect/>
        </a:stretch>
      </xdr:blipFill>
      <xdr:spPr bwMode="auto">
        <a:xfrm>
          <a:off x="28872180" y="137350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37250</xdr:colOff>
      <xdr:row>0</xdr:row>
      <xdr:rowOff>0</xdr:rowOff>
    </xdr:from>
    <xdr:to>
      <xdr:col>9</xdr:col>
      <xdr:colOff>1714500</xdr:colOff>
      <xdr:row>2</xdr:row>
      <xdr:rowOff>723900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6190BFE3-6D2D-4E95-9575-5C793F83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0" y="0"/>
          <a:ext cx="19226110" cy="2743200"/>
        </a:xfrm>
        <a:prstGeom prst="rect">
          <a:avLst/>
        </a:prstGeom>
      </xdr:spPr>
    </xdr:pic>
    <xdr:clientData/>
  </xdr:twoCellAnchor>
  <xdr:twoCellAnchor>
    <xdr:from>
      <xdr:col>7</xdr:col>
      <xdr:colOff>1485900</xdr:colOff>
      <xdr:row>0</xdr:row>
      <xdr:rowOff>952500</xdr:rowOff>
    </xdr:from>
    <xdr:to>
      <xdr:col>13</xdr:col>
      <xdr:colOff>1638300</xdr:colOff>
      <xdr:row>3</xdr:row>
      <xdr:rowOff>67733</xdr:rowOff>
    </xdr:to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BFE3C7CA-9915-4604-BE81-B9938B438D1E}"/>
            </a:ext>
          </a:extLst>
        </xdr:cNvPr>
        <xdr:cNvSpPr txBox="1"/>
      </xdr:nvSpPr>
      <xdr:spPr>
        <a:xfrm>
          <a:off x="14996160" y="952500"/>
          <a:ext cx="11925300" cy="1904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bliqueTopLeft"/>
            <a:lightRig rig="threePt" dir="t"/>
          </a:scene3d>
        </a:bodyPr>
        <a:lstStyle/>
        <a:p>
          <a:r>
            <a:rPr lang="zh-TW" altLang="en-US" sz="9000" b="1" cap="none" spc="0" baseline="0">
              <a:ln w="44450" cmpd="sng">
                <a:solidFill>
                  <a:srgbClr val="3A9DB8"/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清松手寫體1" pitchFamily="2" charset="-120"/>
              <a:ea typeface="清松手寫體1" pitchFamily="2" charset="-120"/>
            </a:rPr>
            <a:t>彰泰國中  </a:t>
          </a:r>
          <a:r>
            <a:rPr lang="en-US" altLang="zh-TW" sz="9000" b="1" cap="none" spc="0" baseline="0">
              <a:ln w="44450" cmpd="sng">
                <a:solidFill>
                  <a:srgbClr val="3A9DB8"/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清松手寫體1" pitchFamily="2" charset="-120"/>
              <a:ea typeface="清松手寫體1" pitchFamily="2" charset="-120"/>
            </a:rPr>
            <a:t>4</a:t>
          </a:r>
          <a:r>
            <a:rPr lang="zh-TW" altLang="en-US" sz="9000" b="1" cap="none" spc="0" baseline="0">
              <a:ln w="44450" cmpd="sng">
                <a:solidFill>
                  <a:srgbClr val="3A9DB8"/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清松手寫體1" pitchFamily="2" charset="-120"/>
              <a:ea typeface="清松手寫體1" pitchFamily="2" charset="-120"/>
            </a:rPr>
            <a:t>月菜單</a:t>
          </a:r>
          <a:endParaRPr lang="en-US" altLang="zh-TW" sz="9000" b="1" cap="none" spc="0" baseline="0">
            <a:ln w="44450" cmpd="sng">
              <a:solidFill>
                <a:srgbClr val="3A9DB8"/>
              </a:solidFill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清松手寫體1" pitchFamily="2" charset="-120"/>
            <a:ea typeface="清松手寫體1" pitchFamily="2" charset="-120"/>
          </a:endParaRPr>
        </a:p>
        <a:p>
          <a:endParaRPr lang="zh-TW" altLang="en-US" sz="4500" b="1" cap="none" spc="0" baseline="0">
            <a:ln w="44450" cmpd="sng">
              <a:solidFill>
                <a:srgbClr val="3A9DB8"/>
              </a:solidFill>
              <a:prstDash val="solid"/>
            </a:ln>
            <a:solidFill>
              <a:schemeClr val="accent5">
                <a:lumMod val="20000"/>
                <a:lumOff val="80000"/>
              </a:schemeClr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</xdr:txBody>
    </xdr:sp>
    <xdr:clientData/>
  </xdr:twoCellAnchor>
  <xdr:twoCellAnchor editAs="oneCell">
    <xdr:from>
      <xdr:col>18</xdr:col>
      <xdr:colOff>603765</xdr:colOff>
      <xdr:row>0</xdr:row>
      <xdr:rowOff>875698</xdr:rowOff>
    </xdr:from>
    <xdr:to>
      <xdr:col>19</xdr:col>
      <xdr:colOff>609381</xdr:colOff>
      <xdr:row>1</xdr:row>
      <xdr:rowOff>431159</xdr:rowOff>
    </xdr:to>
    <xdr:pic>
      <xdr:nvPicPr>
        <xdr:cNvPr id="18" name="圖片 16">
          <a:extLst>
            <a:ext uri="{FF2B5EF4-FFF2-40B4-BE49-F238E27FC236}">
              <a16:creationId xmlns:a16="http://schemas.microsoft.com/office/drawing/2014/main" id="{263E44C4-CE3A-4EC4-9676-C6F4C73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189169">
          <a:off x="35747205" y="875698"/>
          <a:ext cx="1765836" cy="91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1371600</xdr:colOff>
      <xdr:row>0</xdr:row>
      <xdr:rowOff>190499</xdr:rowOff>
    </xdr:from>
    <xdr:to>
      <xdr:col>7</xdr:col>
      <xdr:colOff>533400</xdr:colOff>
      <xdr:row>2</xdr:row>
      <xdr:rowOff>563034</xdr:rowOff>
    </xdr:to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FC36988F-2600-4894-B644-6FB35917ACEA}"/>
            </a:ext>
          </a:extLst>
        </xdr:cNvPr>
        <xdr:cNvSpPr txBox="1"/>
      </xdr:nvSpPr>
      <xdr:spPr>
        <a:xfrm>
          <a:off x="1371600" y="190499"/>
          <a:ext cx="12672060" cy="23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prstTxWarp prst="textPlain">
            <a:avLst/>
          </a:prstTxWarp>
          <a:scene3d>
            <a:camera prst="perspectiveFront"/>
            <a:lightRig rig="threePt" dir="t"/>
          </a:scene3d>
        </a:bodyPr>
        <a:lstStyle/>
        <a:p>
          <a:r>
            <a:rPr lang="zh-TW" altLang="en-US" sz="88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FF9966"/>
              </a:solidFill>
              <a:effectLst>
                <a:innerShdw blurRad="114300">
                  <a:prstClr val="black"/>
                </a:innerShdw>
              </a:effectLst>
              <a:latin typeface="標楷體" panose="03000509000000000000" pitchFamily="65" charset="-120"/>
              <a:ea typeface="標楷體" pitchFamily="65" charset="-120"/>
            </a:rPr>
            <a:t>冠成</a:t>
          </a:r>
          <a:r>
            <a:rPr lang="zh-TW" altLang="en-U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FF9966"/>
              </a:solidFill>
              <a:effectLst>
                <a:innerShdw blurRad="114300">
                  <a:prstClr val="black"/>
                </a:innerShdw>
              </a:effectLst>
              <a:latin typeface="標楷體" panose="03000509000000000000" pitchFamily="65" charset="-120"/>
              <a:ea typeface="標楷體" pitchFamily="65" charset="-120"/>
            </a:rPr>
            <a:t>食品</a:t>
          </a:r>
          <a:r>
            <a:rPr lang="zh-TW" altLang="en-US" sz="60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FF9966"/>
              </a:solidFill>
              <a:effectLst>
                <a:innerShdw blurRad="114300">
                  <a:prstClr val="black"/>
                </a:innerShdw>
              </a:effectLst>
              <a:latin typeface="標楷體" panose="03000509000000000000" pitchFamily="65" charset="-120"/>
              <a:ea typeface="標楷體" pitchFamily="65" charset="-120"/>
            </a:rPr>
            <a:t>   </a:t>
          </a:r>
          <a:endParaRPr lang="zh-TW" altLang="en-US" sz="4800" b="1" cap="none" spc="0" baseline="0">
            <a:ln w="22225">
              <a:solidFill>
                <a:schemeClr val="accent2"/>
              </a:solidFill>
              <a:prstDash val="solid"/>
            </a:ln>
            <a:solidFill>
              <a:srgbClr val="FF9966"/>
            </a:solidFill>
            <a:effectLst>
              <a:innerShdw blurRad="114300">
                <a:prstClr val="black"/>
              </a:innerShdw>
            </a:effectLst>
            <a:latin typeface="標楷體" panose="03000509000000000000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579631</xdr:colOff>
      <xdr:row>0</xdr:row>
      <xdr:rowOff>266700</xdr:rowOff>
    </xdr:from>
    <xdr:to>
      <xdr:col>17</xdr:col>
      <xdr:colOff>2036550</xdr:colOff>
      <xdr:row>1</xdr:row>
      <xdr:rowOff>422064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64D49175-FD43-46D1-B065-7E0D4205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9951" y="266700"/>
          <a:ext cx="1456919" cy="1519344"/>
        </a:xfrm>
        <a:prstGeom prst="rect">
          <a:avLst/>
        </a:prstGeom>
      </xdr:spPr>
    </xdr:pic>
    <xdr:clientData/>
  </xdr:twoCellAnchor>
  <xdr:oneCellAnchor>
    <xdr:from>
      <xdr:col>12</xdr:col>
      <xdr:colOff>1524000</xdr:colOff>
      <xdr:row>1</xdr:row>
      <xdr:rowOff>99060</xdr:rowOff>
    </xdr:from>
    <xdr:ext cx="14973300" cy="1584921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5FB9AD58-9836-4A61-9B86-17DCFF253DE0}"/>
            </a:ext>
          </a:extLst>
        </xdr:cNvPr>
        <xdr:cNvSpPr txBox="1"/>
      </xdr:nvSpPr>
      <xdr:spPr>
        <a:xfrm>
          <a:off x="25046940" y="1463040"/>
          <a:ext cx="14973300" cy="15849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7000" b="1" i="0" baseline="0">
              <a:solidFill>
                <a:schemeClr val="tx1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本公司 豬肉 「原料原產地(台灣)」</a:t>
          </a:r>
          <a:endParaRPr lang="zh-TW" altLang="zh-TW" sz="7000">
            <a:effectLst/>
            <a:latin typeface="清松手寫體1" pitchFamily="2" charset="-120"/>
            <a:ea typeface="清松手寫體1" pitchFamily="2" charset="-120"/>
          </a:endParaRPr>
        </a:p>
      </xdr:txBody>
    </xdr:sp>
    <xdr:clientData/>
  </xdr:oneCellAnchor>
  <xdr:twoCellAnchor editAs="oneCell">
    <xdr:from>
      <xdr:col>15</xdr:col>
      <xdr:colOff>1912620</xdr:colOff>
      <xdr:row>3</xdr:row>
      <xdr:rowOff>723900</xdr:rowOff>
    </xdr:from>
    <xdr:to>
      <xdr:col>20</xdr:col>
      <xdr:colOff>457200</xdr:colOff>
      <xdr:row>13</xdr:row>
      <xdr:rowOff>114300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956529A5-99DB-4D43-ADE4-FBE2C7CD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9120" y="3512820"/>
          <a:ext cx="8564880" cy="510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647700</xdr:rowOff>
    </xdr:from>
    <xdr:to>
      <xdr:col>3</xdr:col>
      <xdr:colOff>2171700</xdr:colOff>
      <xdr:row>23</xdr:row>
      <xdr:rowOff>152400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05963718-CBD8-4BAC-A879-095003B9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51620"/>
          <a:ext cx="7795260" cy="5105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1440180</xdr:colOff>
      <xdr:row>17</xdr:row>
      <xdr:rowOff>456488</xdr:rowOff>
    </xdr:from>
    <xdr:to>
      <xdr:col>12</xdr:col>
      <xdr:colOff>259080</xdr:colOff>
      <xdr:row>21</xdr:row>
      <xdr:rowOff>231839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727D6A16-D9B6-484E-A716-EC31C9DA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0260" y="11856008"/>
          <a:ext cx="2689860" cy="1908951"/>
        </a:xfrm>
        <a:prstGeom prst="rect">
          <a:avLst/>
        </a:prstGeom>
      </xdr:spPr>
    </xdr:pic>
    <xdr:clientData/>
  </xdr:twoCellAnchor>
  <xdr:twoCellAnchor editAs="oneCell">
    <xdr:from>
      <xdr:col>12</xdr:col>
      <xdr:colOff>547931</xdr:colOff>
      <xdr:row>0</xdr:row>
      <xdr:rowOff>260277</xdr:rowOff>
    </xdr:from>
    <xdr:to>
      <xdr:col>13</xdr:col>
      <xdr:colOff>399926</xdr:colOff>
      <xdr:row>1</xdr:row>
      <xdr:rowOff>363869</xdr:rowOff>
    </xdr:to>
    <xdr:pic>
      <xdr:nvPicPr>
        <xdr:cNvPr id="25" name="圖片 24">
          <a:extLst>
            <a:ext uri="{FF2B5EF4-FFF2-40B4-BE49-F238E27FC236}">
              <a16:creationId xmlns:a16="http://schemas.microsoft.com/office/drawing/2014/main" id="{F18B8405-FBE8-43D2-A0DB-F34FB4F3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222016">
          <a:off x="24070871" y="260277"/>
          <a:ext cx="1612215" cy="1467572"/>
        </a:xfrm>
        <a:prstGeom prst="rect">
          <a:avLst/>
        </a:prstGeom>
      </xdr:spPr>
    </xdr:pic>
    <xdr:clientData/>
  </xdr:twoCellAnchor>
  <xdr:twoCellAnchor editAs="oneCell">
    <xdr:from>
      <xdr:col>7</xdr:col>
      <xdr:colOff>720395</xdr:colOff>
      <xdr:row>0</xdr:row>
      <xdr:rowOff>378839</xdr:rowOff>
    </xdr:from>
    <xdr:to>
      <xdr:col>8</xdr:col>
      <xdr:colOff>103691</xdr:colOff>
      <xdr:row>1</xdr:row>
      <xdr:rowOff>527722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0BF2007F-F365-42E1-BE31-5430A5C2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153682">
          <a:off x="14230655" y="378839"/>
          <a:ext cx="1661676" cy="1512863"/>
        </a:xfrm>
        <a:prstGeom prst="rect">
          <a:avLst/>
        </a:prstGeom>
      </xdr:spPr>
    </xdr:pic>
    <xdr:clientData/>
  </xdr:twoCellAnchor>
  <xdr:twoCellAnchor editAs="oneCell">
    <xdr:from>
      <xdr:col>3</xdr:col>
      <xdr:colOff>1178927</xdr:colOff>
      <xdr:row>27</xdr:row>
      <xdr:rowOff>419436</xdr:rowOff>
    </xdr:from>
    <xdr:to>
      <xdr:col>4</xdr:col>
      <xdr:colOff>1094584</xdr:colOff>
      <xdr:row>34</xdr:row>
      <xdr:rowOff>149266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BB5DC552-70BC-400C-BD1C-98FC3125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59673">
          <a:off x="6817727" y="17427276"/>
          <a:ext cx="2171177" cy="3235030"/>
        </a:xfrm>
        <a:prstGeom prst="rect">
          <a:avLst/>
        </a:prstGeom>
      </xdr:spPr>
    </xdr:pic>
    <xdr:clientData/>
  </xdr:twoCellAnchor>
  <xdr:twoCellAnchor editAs="oneCell">
    <xdr:from>
      <xdr:col>10</xdr:col>
      <xdr:colOff>1203872</xdr:colOff>
      <xdr:row>28</xdr:row>
      <xdr:rowOff>518160</xdr:rowOff>
    </xdr:from>
    <xdr:to>
      <xdr:col>12</xdr:col>
      <xdr:colOff>205740</xdr:colOff>
      <xdr:row>34</xdr:row>
      <xdr:rowOff>113160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CCD2B122-A89B-4764-A8F2-F56EB3294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3952" y="18227040"/>
          <a:ext cx="2872828" cy="2399160"/>
        </a:xfrm>
        <a:prstGeom prst="rect">
          <a:avLst/>
        </a:prstGeom>
      </xdr:spPr>
    </xdr:pic>
    <xdr:clientData/>
  </xdr:twoCellAnchor>
  <xdr:twoCellAnchor editAs="oneCell">
    <xdr:from>
      <xdr:col>7</xdr:col>
      <xdr:colOff>2163778</xdr:colOff>
      <xdr:row>28</xdr:row>
      <xdr:rowOff>548640</xdr:rowOff>
    </xdr:from>
    <xdr:to>
      <xdr:col>9</xdr:col>
      <xdr:colOff>777240</xdr:colOff>
      <xdr:row>34</xdr:row>
      <xdr:rowOff>194579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3D798211-2402-472E-9AD1-3FDA0C23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898" y="18257520"/>
          <a:ext cx="2667302" cy="2450099"/>
        </a:xfrm>
        <a:prstGeom prst="rect">
          <a:avLst/>
        </a:prstGeom>
      </xdr:spPr>
    </xdr:pic>
    <xdr:clientData/>
  </xdr:twoCellAnchor>
  <xdr:twoCellAnchor editAs="oneCell">
    <xdr:from>
      <xdr:col>6</xdr:col>
      <xdr:colOff>1249680</xdr:colOff>
      <xdr:row>28</xdr:row>
      <xdr:rowOff>457200</xdr:rowOff>
    </xdr:from>
    <xdr:to>
      <xdr:col>8</xdr:col>
      <xdr:colOff>297180</xdr:colOff>
      <xdr:row>34</xdr:row>
      <xdr:rowOff>144780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67E99633-D51C-4DF8-80E6-BCAAA571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960" y="18166080"/>
          <a:ext cx="3101340" cy="2491740"/>
        </a:xfrm>
        <a:prstGeom prst="rect">
          <a:avLst/>
        </a:prstGeom>
      </xdr:spPr>
    </xdr:pic>
    <xdr:clientData/>
  </xdr:twoCellAnchor>
  <xdr:twoCellAnchor>
    <xdr:from>
      <xdr:col>3</xdr:col>
      <xdr:colOff>1482034</xdr:colOff>
      <xdr:row>46</xdr:row>
      <xdr:rowOff>554383</xdr:rowOff>
    </xdr:from>
    <xdr:to>
      <xdr:col>5</xdr:col>
      <xdr:colOff>662609</xdr:colOff>
      <xdr:row>52</xdr:row>
      <xdr:rowOff>276087</xdr:rowOff>
    </xdr:to>
    <xdr:grpSp>
      <xdr:nvGrpSpPr>
        <xdr:cNvPr id="31" name="群組 30">
          <a:extLst>
            <a:ext uri="{FF2B5EF4-FFF2-40B4-BE49-F238E27FC236}">
              <a16:creationId xmlns:a16="http://schemas.microsoft.com/office/drawing/2014/main" id="{BA515D08-7D0B-439F-92C3-26F1D347A52C}"/>
            </a:ext>
          </a:extLst>
        </xdr:cNvPr>
        <xdr:cNvGrpSpPr/>
      </xdr:nvGrpSpPr>
      <xdr:grpSpPr>
        <a:xfrm>
          <a:off x="7120834" y="27986383"/>
          <a:ext cx="3203935" cy="2952584"/>
          <a:chOff x="40843200" y="8041368"/>
          <a:chExt cx="4481060" cy="4280592"/>
        </a:xfrm>
      </xdr:grpSpPr>
      <xdr:sp macro="" textlink="">
        <xdr:nvSpPr>
          <xdr:cNvPr id="32" name="橢圓 31">
            <a:extLst>
              <a:ext uri="{FF2B5EF4-FFF2-40B4-BE49-F238E27FC236}">
                <a16:creationId xmlns:a16="http://schemas.microsoft.com/office/drawing/2014/main" id="{DD375B90-93C7-46A4-9FD1-628E4DAEBAE0}"/>
              </a:ext>
            </a:extLst>
          </xdr:cNvPr>
          <xdr:cNvSpPr/>
        </xdr:nvSpPr>
        <xdr:spPr>
          <a:xfrm>
            <a:off x="43434000" y="10477500"/>
            <a:ext cx="1181100" cy="11811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33" name="群組 32">
            <a:extLst>
              <a:ext uri="{FF2B5EF4-FFF2-40B4-BE49-F238E27FC236}">
                <a16:creationId xmlns:a16="http://schemas.microsoft.com/office/drawing/2014/main" id="{FD1D5CC7-AAE2-416E-88AC-F77CF7B8697D}"/>
              </a:ext>
            </a:extLst>
          </xdr:cNvPr>
          <xdr:cNvGrpSpPr/>
        </xdr:nvGrpSpPr>
        <xdr:grpSpPr>
          <a:xfrm>
            <a:off x="43053000" y="8610600"/>
            <a:ext cx="1143000" cy="723900"/>
            <a:chOff x="43053000" y="8610600"/>
            <a:chExt cx="1143000" cy="723900"/>
          </a:xfrm>
        </xdr:grpSpPr>
        <xdr:sp macro="" textlink="">
          <xdr:nvSpPr>
            <xdr:cNvPr id="35" name="橢圓 34">
              <a:extLst>
                <a:ext uri="{FF2B5EF4-FFF2-40B4-BE49-F238E27FC236}">
                  <a16:creationId xmlns:a16="http://schemas.microsoft.com/office/drawing/2014/main" id="{6A396759-5016-4A51-A566-E22349699DED}"/>
                </a:ext>
              </a:extLst>
            </xdr:cNvPr>
            <xdr:cNvSpPr/>
          </xdr:nvSpPr>
          <xdr:spPr>
            <a:xfrm>
              <a:off x="43053000" y="8648700"/>
              <a:ext cx="609600" cy="6858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36" name="橢圓 35">
              <a:extLst>
                <a:ext uri="{FF2B5EF4-FFF2-40B4-BE49-F238E27FC236}">
                  <a16:creationId xmlns:a16="http://schemas.microsoft.com/office/drawing/2014/main" id="{92B85CAB-3F0B-4D35-860D-0E39F7F31007}"/>
                </a:ext>
              </a:extLst>
            </xdr:cNvPr>
            <xdr:cNvSpPr/>
          </xdr:nvSpPr>
          <xdr:spPr>
            <a:xfrm>
              <a:off x="43662600" y="8610600"/>
              <a:ext cx="533400" cy="6858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</xdr:grpSp>
      <xdr:pic>
        <xdr:nvPicPr>
          <xdr:cNvPr id="34" name="圖片 33">
            <a:extLst>
              <a:ext uri="{FF2B5EF4-FFF2-40B4-BE49-F238E27FC236}">
                <a16:creationId xmlns:a16="http://schemas.microsoft.com/office/drawing/2014/main" id="{C43F9058-579A-4B25-8E28-16D939076A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43200" y="8041368"/>
            <a:ext cx="4481060" cy="428059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1590599</xdr:colOff>
      <xdr:row>27</xdr:row>
      <xdr:rowOff>655320</xdr:rowOff>
    </xdr:from>
    <xdr:to>
      <xdr:col>17</xdr:col>
      <xdr:colOff>792480</xdr:colOff>
      <xdr:row>34</xdr:row>
      <xdr:rowOff>510540</xdr:rowOff>
    </xdr:to>
    <xdr:grpSp>
      <xdr:nvGrpSpPr>
        <xdr:cNvPr id="37" name="群組 36">
          <a:extLst>
            <a:ext uri="{FF2B5EF4-FFF2-40B4-BE49-F238E27FC236}">
              <a16:creationId xmlns:a16="http://schemas.microsoft.com/office/drawing/2014/main" id="{BB389E33-510E-4E61-8059-E11FB170885E}"/>
            </a:ext>
          </a:extLst>
        </xdr:cNvPr>
        <xdr:cNvGrpSpPr/>
      </xdr:nvGrpSpPr>
      <xdr:grpSpPr>
        <a:xfrm>
          <a:off x="29022599" y="17663160"/>
          <a:ext cx="4871161" cy="3360420"/>
          <a:chOff x="45405599" y="2943521"/>
          <a:chExt cx="8556779" cy="7501519"/>
        </a:xfrm>
      </xdr:grpSpPr>
      <xdr:sp macro="" textlink="">
        <xdr:nvSpPr>
          <xdr:cNvPr id="38" name="橢圓 37">
            <a:extLst>
              <a:ext uri="{FF2B5EF4-FFF2-40B4-BE49-F238E27FC236}">
                <a16:creationId xmlns:a16="http://schemas.microsoft.com/office/drawing/2014/main" id="{7AA72A89-E1DD-4AA5-A68F-20BC16DBC87A}"/>
              </a:ext>
            </a:extLst>
          </xdr:cNvPr>
          <xdr:cNvSpPr/>
        </xdr:nvSpPr>
        <xdr:spPr>
          <a:xfrm>
            <a:off x="47586900" y="4457700"/>
            <a:ext cx="2095500" cy="17907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9" name="橢圓 38">
            <a:extLst>
              <a:ext uri="{FF2B5EF4-FFF2-40B4-BE49-F238E27FC236}">
                <a16:creationId xmlns:a16="http://schemas.microsoft.com/office/drawing/2014/main" id="{675125CA-8AAE-4221-BF4C-7E06C97ACFF5}"/>
              </a:ext>
            </a:extLst>
          </xdr:cNvPr>
          <xdr:cNvSpPr/>
        </xdr:nvSpPr>
        <xdr:spPr>
          <a:xfrm>
            <a:off x="49377600" y="4457700"/>
            <a:ext cx="2095500" cy="17907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pic>
        <xdr:nvPicPr>
          <xdr:cNvPr id="40" name="圖片 39">
            <a:extLst>
              <a:ext uri="{FF2B5EF4-FFF2-40B4-BE49-F238E27FC236}">
                <a16:creationId xmlns:a16="http://schemas.microsoft.com/office/drawing/2014/main" id="{78A816FD-5E6D-466F-A2AD-2AB6864D7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405599" y="2943521"/>
            <a:ext cx="8556779" cy="750151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1066800</xdr:colOff>
      <xdr:row>45</xdr:row>
      <xdr:rowOff>342900</xdr:rowOff>
    </xdr:from>
    <xdr:to>
      <xdr:col>13</xdr:col>
      <xdr:colOff>457200</xdr:colOff>
      <xdr:row>51</xdr:row>
      <xdr:rowOff>281940</xdr:rowOff>
    </xdr:to>
    <xdr:grpSp>
      <xdr:nvGrpSpPr>
        <xdr:cNvPr id="41" name="群組 40">
          <a:extLst>
            <a:ext uri="{FF2B5EF4-FFF2-40B4-BE49-F238E27FC236}">
              <a16:creationId xmlns:a16="http://schemas.microsoft.com/office/drawing/2014/main" id="{2DEAAE2E-BFA9-426F-A7E9-153446735720}"/>
            </a:ext>
          </a:extLst>
        </xdr:cNvPr>
        <xdr:cNvGrpSpPr/>
      </xdr:nvGrpSpPr>
      <xdr:grpSpPr>
        <a:xfrm>
          <a:off x="22524720" y="27073860"/>
          <a:ext cx="3261360" cy="3474720"/>
          <a:chOff x="46824900" y="10932950"/>
          <a:chExt cx="8648540" cy="7019770"/>
        </a:xfrm>
      </xdr:grpSpPr>
      <xdr:grpSp>
        <xdr:nvGrpSpPr>
          <xdr:cNvPr id="42" name="群組 41">
            <a:extLst>
              <a:ext uri="{FF2B5EF4-FFF2-40B4-BE49-F238E27FC236}">
                <a16:creationId xmlns:a16="http://schemas.microsoft.com/office/drawing/2014/main" id="{81A11DB8-71ED-4605-B8F0-59B511866A13}"/>
              </a:ext>
            </a:extLst>
          </xdr:cNvPr>
          <xdr:cNvGrpSpPr/>
        </xdr:nvGrpSpPr>
        <xdr:grpSpPr>
          <a:xfrm>
            <a:off x="48958500" y="11887200"/>
            <a:ext cx="4590009" cy="5852149"/>
            <a:chOff x="48958500" y="11887200"/>
            <a:chExt cx="4590009" cy="5852149"/>
          </a:xfrm>
        </xdr:grpSpPr>
        <xdr:sp macro="" textlink="">
          <xdr:nvSpPr>
            <xdr:cNvPr id="44" name="橢圓 43">
              <a:extLst>
                <a:ext uri="{FF2B5EF4-FFF2-40B4-BE49-F238E27FC236}">
                  <a16:creationId xmlns:a16="http://schemas.microsoft.com/office/drawing/2014/main" id="{538A9C29-0B80-47C3-88FA-4868F218C951}"/>
                </a:ext>
              </a:extLst>
            </xdr:cNvPr>
            <xdr:cNvSpPr/>
          </xdr:nvSpPr>
          <xdr:spPr>
            <a:xfrm>
              <a:off x="48958500" y="12649200"/>
              <a:ext cx="4343400" cy="34290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45" name="橢圓 44">
              <a:extLst>
                <a:ext uri="{FF2B5EF4-FFF2-40B4-BE49-F238E27FC236}">
                  <a16:creationId xmlns:a16="http://schemas.microsoft.com/office/drawing/2014/main" id="{72EA469A-4CAA-49CD-BCE6-BDC1AED65285}"/>
                </a:ext>
              </a:extLst>
            </xdr:cNvPr>
            <xdr:cNvSpPr/>
          </xdr:nvSpPr>
          <xdr:spPr>
            <a:xfrm rot="2814924">
              <a:off x="48234600" y="13601700"/>
              <a:ext cx="4343400" cy="16764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46" name="橢圓 45">
              <a:extLst>
                <a:ext uri="{FF2B5EF4-FFF2-40B4-BE49-F238E27FC236}">
                  <a16:creationId xmlns:a16="http://schemas.microsoft.com/office/drawing/2014/main" id="{924FEA2F-F01A-4982-8126-8250C9A592FC}"/>
                </a:ext>
              </a:extLst>
            </xdr:cNvPr>
            <xdr:cNvSpPr/>
          </xdr:nvSpPr>
          <xdr:spPr>
            <a:xfrm rot="7076470">
              <a:off x="49301400" y="13220700"/>
              <a:ext cx="4343400" cy="16764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47" name="橢圓 46">
              <a:extLst>
                <a:ext uri="{FF2B5EF4-FFF2-40B4-BE49-F238E27FC236}">
                  <a16:creationId xmlns:a16="http://schemas.microsoft.com/office/drawing/2014/main" id="{4990BEC8-0052-4D53-AEAF-3463789CCA9D}"/>
                </a:ext>
              </a:extLst>
            </xdr:cNvPr>
            <xdr:cNvSpPr/>
          </xdr:nvSpPr>
          <xdr:spPr>
            <a:xfrm rot="3986709">
              <a:off x="52392606" y="14812896"/>
              <a:ext cx="975350" cy="1336457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48" name="橢圓 47">
              <a:extLst>
                <a:ext uri="{FF2B5EF4-FFF2-40B4-BE49-F238E27FC236}">
                  <a16:creationId xmlns:a16="http://schemas.microsoft.com/office/drawing/2014/main" id="{F2B8FF22-AA36-44D5-852C-7C9BF2460FB3}"/>
                </a:ext>
              </a:extLst>
            </xdr:cNvPr>
            <xdr:cNvSpPr/>
          </xdr:nvSpPr>
          <xdr:spPr>
            <a:xfrm rot="5400000">
              <a:off x="49763676" y="14945179"/>
              <a:ext cx="1071699" cy="1889947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49" name="橢圓 48">
              <a:extLst>
                <a:ext uri="{FF2B5EF4-FFF2-40B4-BE49-F238E27FC236}">
                  <a16:creationId xmlns:a16="http://schemas.microsoft.com/office/drawing/2014/main" id="{61DF7F40-5784-4161-AD2F-5E14C1B48C81}"/>
                </a:ext>
              </a:extLst>
            </xdr:cNvPr>
            <xdr:cNvSpPr/>
          </xdr:nvSpPr>
          <xdr:spPr>
            <a:xfrm rot="3986709">
              <a:off x="50205854" y="16202446"/>
              <a:ext cx="975350" cy="1336457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sp macro="" textlink="">
          <xdr:nvSpPr>
            <xdr:cNvPr id="50" name="橢圓 49">
              <a:extLst>
                <a:ext uri="{FF2B5EF4-FFF2-40B4-BE49-F238E27FC236}">
                  <a16:creationId xmlns:a16="http://schemas.microsoft.com/office/drawing/2014/main" id="{E9AA234D-6D20-4ACF-B796-752CA61B7C74}"/>
                </a:ext>
              </a:extLst>
            </xdr:cNvPr>
            <xdr:cNvSpPr/>
          </xdr:nvSpPr>
          <xdr:spPr>
            <a:xfrm rot="7851780">
              <a:off x="51196454" y="16583445"/>
              <a:ext cx="975350" cy="1336457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</xdr:grpSp>
      <xdr:pic>
        <xdr:nvPicPr>
          <xdr:cNvPr id="43" name="圖片 42">
            <a:extLst>
              <a:ext uri="{FF2B5EF4-FFF2-40B4-BE49-F238E27FC236}">
                <a16:creationId xmlns:a16="http://schemas.microsoft.com/office/drawing/2014/main" id="{1C4524A4-E16B-4C08-81AC-068C0BD775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824900" y="10932950"/>
            <a:ext cx="8648540" cy="7019770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1737360</xdr:colOff>
      <xdr:row>36</xdr:row>
      <xdr:rowOff>457200</xdr:rowOff>
    </xdr:from>
    <xdr:to>
      <xdr:col>17</xdr:col>
      <xdr:colOff>397213</xdr:colOff>
      <xdr:row>41</xdr:row>
      <xdr:rowOff>223408</xdr:rowOff>
    </xdr:to>
    <xdr:grpSp>
      <xdr:nvGrpSpPr>
        <xdr:cNvPr id="51" name="群組 50">
          <a:extLst>
            <a:ext uri="{FF2B5EF4-FFF2-40B4-BE49-F238E27FC236}">
              <a16:creationId xmlns:a16="http://schemas.microsoft.com/office/drawing/2014/main" id="{189C1014-85FD-4302-AF10-EBD7495824E8}"/>
            </a:ext>
          </a:extLst>
        </xdr:cNvPr>
        <xdr:cNvGrpSpPr/>
      </xdr:nvGrpSpPr>
      <xdr:grpSpPr>
        <a:xfrm>
          <a:off x="29169360" y="22372320"/>
          <a:ext cx="4329133" cy="2600848"/>
          <a:chOff x="28613984" y="21846712"/>
          <a:chExt cx="3543389" cy="2852136"/>
        </a:xfrm>
      </xdr:grpSpPr>
      <xdr:sp macro="" textlink="">
        <xdr:nvSpPr>
          <xdr:cNvPr id="52" name="橢圓 51">
            <a:extLst>
              <a:ext uri="{FF2B5EF4-FFF2-40B4-BE49-F238E27FC236}">
                <a16:creationId xmlns:a16="http://schemas.microsoft.com/office/drawing/2014/main" id="{5B43117B-281B-4CAF-A9CB-0B088B5D9919}"/>
              </a:ext>
            </a:extLst>
          </xdr:cNvPr>
          <xdr:cNvSpPr/>
        </xdr:nvSpPr>
        <xdr:spPr>
          <a:xfrm>
            <a:off x="30632400" y="22829520"/>
            <a:ext cx="1036320" cy="97536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53" name="群組 52">
            <a:extLst>
              <a:ext uri="{FF2B5EF4-FFF2-40B4-BE49-F238E27FC236}">
                <a16:creationId xmlns:a16="http://schemas.microsoft.com/office/drawing/2014/main" id="{2FEE6A55-494F-4F85-BA25-865FA7390FAF}"/>
              </a:ext>
            </a:extLst>
          </xdr:cNvPr>
          <xdr:cNvGrpSpPr/>
        </xdr:nvGrpSpPr>
        <xdr:grpSpPr>
          <a:xfrm rot="21335717">
            <a:off x="28613984" y="21846712"/>
            <a:ext cx="3543389" cy="2852136"/>
            <a:chOff x="44112768" y="10146196"/>
            <a:chExt cx="6023179" cy="6070149"/>
          </a:xfrm>
        </xdr:grpSpPr>
        <xdr:sp macro="" textlink="">
          <xdr:nvSpPr>
            <xdr:cNvPr id="54" name="橢圓 53">
              <a:extLst>
                <a:ext uri="{FF2B5EF4-FFF2-40B4-BE49-F238E27FC236}">
                  <a16:creationId xmlns:a16="http://schemas.microsoft.com/office/drawing/2014/main" id="{F11F9869-0208-4EDA-BA67-BCEF2C36B284}"/>
                </a:ext>
              </a:extLst>
            </xdr:cNvPr>
            <xdr:cNvSpPr/>
          </xdr:nvSpPr>
          <xdr:spPr>
            <a:xfrm>
              <a:off x="45300900" y="12649200"/>
              <a:ext cx="2095500" cy="1066800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TW" altLang="en-US" sz="1100"/>
            </a:p>
          </xdr:txBody>
        </xdr:sp>
        <xdr:pic>
          <xdr:nvPicPr>
            <xdr:cNvPr id="55" name="圖片 54">
              <a:extLst>
                <a:ext uri="{FF2B5EF4-FFF2-40B4-BE49-F238E27FC236}">
                  <a16:creationId xmlns:a16="http://schemas.microsoft.com/office/drawing/2014/main" id="{30A5DB12-A03A-4380-A483-670AF6B0A4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4112768" y="10146196"/>
              <a:ext cx="6023179" cy="6070149"/>
            </a:xfrm>
            <a:prstGeom prst="rect">
              <a:avLst/>
            </a:prstGeom>
          </xdr:spPr>
        </xdr:pic>
      </xdr:grpSp>
    </xdr:grpSp>
    <xdr:clientData/>
  </xdr:twoCellAnchor>
  <xdr:oneCellAnchor>
    <xdr:from>
      <xdr:col>12</xdr:col>
      <xdr:colOff>91440</xdr:colOff>
      <xdr:row>7</xdr:row>
      <xdr:rowOff>0</xdr:rowOff>
    </xdr:from>
    <xdr:ext cx="7399020" cy="670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C031003B-4E82-43EE-8741-B69C34F59664}"/>
            </a:ext>
          </a:extLst>
        </xdr:cNvPr>
        <xdr:cNvSpPr txBox="1"/>
      </xdr:nvSpPr>
      <xdr:spPr>
        <a:xfrm>
          <a:off x="23652480" y="5760720"/>
          <a:ext cx="7399020" cy="670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白菜年糕</a:t>
          </a:r>
        </a:p>
      </xdr:txBody>
    </xdr:sp>
    <xdr:clientData/>
  </xdr:oneCellAnchor>
  <xdr:oneCellAnchor>
    <xdr:from>
      <xdr:col>8</xdr:col>
      <xdr:colOff>281940</xdr:colOff>
      <xdr:row>15</xdr:row>
      <xdr:rowOff>60960</xdr:rowOff>
    </xdr:from>
    <xdr:ext cx="6949440" cy="73152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CE9423D5-18DC-427D-96F9-7980F04A8244}"/>
            </a:ext>
          </a:extLst>
        </xdr:cNvPr>
        <xdr:cNvSpPr txBox="1"/>
      </xdr:nvSpPr>
      <xdr:spPr>
        <a:xfrm>
          <a:off x="16101060" y="1005840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卡啦雞腿排</a:t>
          </a:r>
        </a:p>
      </xdr:txBody>
    </xdr:sp>
    <xdr:clientData/>
  </xdr:oneCellAnchor>
  <xdr:oneCellAnchor>
    <xdr:from>
      <xdr:col>16</xdr:col>
      <xdr:colOff>716280</xdr:colOff>
      <xdr:row>15</xdr:row>
      <xdr:rowOff>670560</xdr:rowOff>
    </xdr:from>
    <xdr:ext cx="6949440" cy="73152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029917EB-3AAF-481F-96C8-480764E9930D}"/>
            </a:ext>
          </a:extLst>
        </xdr:cNvPr>
        <xdr:cNvSpPr txBox="1"/>
      </xdr:nvSpPr>
      <xdr:spPr>
        <a:xfrm>
          <a:off x="31996380" y="1056894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香酥魚丁</a:t>
          </a:r>
        </a:p>
      </xdr:txBody>
    </xdr:sp>
    <xdr:clientData/>
  </xdr:oneCellAnchor>
  <xdr:oneCellAnchor>
    <xdr:from>
      <xdr:col>0</xdr:col>
      <xdr:colOff>335280</xdr:colOff>
      <xdr:row>26</xdr:row>
      <xdr:rowOff>30480</xdr:rowOff>
    </xdr:from>
    <xdr:ext cx="7437120" cy="73152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AB29D60E-65F0-4415-AF32-6B4AE46DDF7C}"/>
            </a:ext>
          </a:extLst>
        </xdr:cNvPr>
        <xdr:cNvSpPr txBox="1"/>
      </xdr:nvSpPr>
      <xdr:spPr>
        <a:xfrm>
          <a:off x="335280" y="16337280"/>
          <a:ext cx="743712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甜心唐揚雞丁</a:t>
          </a:r>
        </a:p>
      </xdr:txBody>
    </xdr:sp>
    <xdr:clientData/>
  </xdr:oneCellAnchor>
  <xdr:oneCellAnchor>
    <xdr:from>
      <xdr:col>8</xdr:col>
      <xdr:colOff>274320</xdr:colOff>
      <xdr:row>25</xdr:row>
      <xdr:rowOff>647700</xdr:rowOff>
    </xdr:from>
    <xdr:ext cx="6949440" cy="73152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8506B9E5-D284-4F07-B74F-862EF6BC60DB}"/>
            </a:ext>
          </a:extLst>
        </xdr:cNvPr>
        <xdr:cNvSpPr txBox="1"/>
      </xdr:nvSpPr>
      <xdr:spPr>
        <a:xfrm>
          <a:off x="16093440" y="1625346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海苔薯條</a:t>
          </a:r>
          <a:endParaRPr lang="en-US" altLang="zh-TW" sz="9000" b="1" cap="none" spc="0">
            <a:ln w="0" cmpd="sng">
              <a:solidFill>
                <a:srgbClr val="FF3399"/>
              </a:solidFill>
              <a:prstDash val="solid"/>
            </a:ln>
            <a:pattFill prst="pct80">
              <a:fgClr>
                <a:srgbClr val="FF0000"/>
              </a:fgClr>
              <a:bgClr>
                <a:schemeClr val="bg1"/>
              </a:bgClr>
            </a:patt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  <a:latin typeface="清松手寫體1" pitchFamily="2" charset="-120"/>
            <a:ea typeface="清松手寫體1" pitchFamily="2" charset="-120"/>
          </a:endParaRPr>
        </a:p>
      </xdr:txBody>
    </xdr:sp>
    <xdr:clientData/>
  </xdr:oneCellAnchor>
  <xdr:oneCellAnchor>
    <xdr:from>
      <xdr:col>0</xdr:col>
      <xdr:colOff>449580</xdr:colOff>
      <xdr:row>37</xdr:row>
      <xdr:rowOff>0</xdr:rowOff>
    </xdr:from>
    <xdr:ext cx="6949440" cy="73152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132AB289-AB66-44C3-AD6C-87EB651C4FE9}"/>
            </a:ext>
          </a:extLst>
        </xdr:cNvPr>
        <xdr:cNvSpPr txBox="1"/>
      </xdr:nvSpPr>
      <xdr:spPr>
        <a:xfrm>
          <a:off x="449580" y="2234946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起司炒蛋</a:t>
          </a:r>
        </a:p>
      </xdr:txBody>
    </xdr:sp>
    <xdr:clientData/>
  </xdr:oneCellAnchor>
  <xdr:twoCellAnchor editAs="oneCell">
    <xdr:from>
      <xdr:col>7</xdr:col>
      <xdr:colOff>27304</xdr:colOff>
      <xdr:row>41</xdr:row>
      <xdr:rowOff>7620</xdr:rowOff>
    </xdr:from>
    <xdr:to>
      <xdr:col>8</xdr:col>
      <xdr:colOff>304799</xdr:colOff>
      <xdr:row>45</xdr:row>
      <xdr:rowOff>528600</xdr:rowOff>
    </xdr:to>
    <xdr:pic>
      <xdr:nvPicPr>
        <xdr:cNvPr id="62" name="圖片 61">
          <a:extLst>
            <a:ext uri="{FF2B5EF4-FFF2-40B4-BE49-F238E27FC236}">
              <a16:creationId xmlns:a16="http://schemas.microsoft.com/office/drawing/2014/main" id="{49EE5611-1859-4685-8EBB-19EE7163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7564" y="24452580"/>
          <a:ext cx="2555875" cy="250218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217149</xdr:colOff>
      <xdr:row>21</xdr:row>
      <xdr:rowOff>83821</xdr:rowOff>
    </xdr:from>
    <xdr:to>
      <xdr:col>8</xdr:col>
      <xdr:colOff>1188721</xdr:colOff>
      <xdr:row>25</xdr:row>
      <xdr:rowOff>531352</xdr:rowOff>
    </xdr:to>
    <xdr:pic>
      <xdr:nvPicPr>
        <xdr:cNvPr id="63" name="圖片 62">
          <a:extLst>
            <a:ext uri="{FF2B5EF4-FFF2-40B4-BE49-F238E27FC236}">
              <a16:creationId xmlns:a16="http://schemas.microsoft.com/office/drawing/2014/main" id="{E741B195-E21B-41EB-95B6-7F57E9ED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0269" y="13616941"/>
          <a:ext cx="3257572" cy="2520171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1132144</xdr:colOff>
      <xdr:row>37</xdr:row>
      <xdr:rowOff>202504</xdr:rowOff>
    </xdr:from>
    <xdr:to>
      <xdr:col>13</xdr:col>
      <xdr:colOff>304800</xdr:colOff>
      <xdr:row>43</xdr:row>
      <xdr:rowOff>38100</xdr:rowOff>
    </xdr:to>
    <xdr:pic>
      <xdr:nvPicPr>
        <xdr:cNvPr id="64" name="圖片 63">
          <a:extLst>
            <a:ext uri="{FF2B5EF4-FFF2-40B4-BE49-F238E27FC236}">
              <a16:creationId xmlns:a16="http://schemas.microsoft.com/office/drawing/2014/main" id="{70898F8D-74DA-47B8-880C-3BD36956F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4344" y="22551964"/>
          <a:ext cx="3043616" cy="2548316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15</xdr:col>
      <xdr:colOff>914400</xdr:colOff>
      <xdr:row>18</xdr:row>
      <xdr:rowOff>114300</xdr:rowOff>
    </xdr:from>
    <xdr:to>
      <xdr:col>17</xdr:col>
      <xdr:colOff>571500</xdr:colOff>
      <xdr:row>23</xdr:row>
      <xdr:rowOff>533400</xdr:rowOff>
    </xdr:to>
    <xdr:pic>
      <xdr:nvPicPr>
        <xdr:cNvPr id="65" name="圖片 64">
          <a:extLst>
            <a:ext uri="{FF2B5EF4-FFF2-40B4-BE49-F238E27FC236}">
              <a16:creationId xmlns:a16="http://schemas.microsoft.com/office/drawing/2014/main" id="{00A9AC5B-CB1D-401E-88D0-4AC93A7D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0900" y="12092940"/>
          <a:ext cx="3550920" cy="254508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12</xdr:col>
      <xdr:colOff>91440</xdr:colOff>
      <xdr:row>17</xdr:row>
      <xdr:rowOff>30480</xdr:rowOff>
    </xdr:from>
    <xdr:ext cx="7315200" cy="76962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id="{0363A911-EBD0-4D9A-B86F-B3B91ADF3151}"/>
            </a:ext>
          </a:extLst>
        </xdr:cNvPr>
        <xdr:cNvSpPr txBox="1"/>
      </xdr:nvSpPr>
      <xdr:spPr>
        <a:xfrm>
          <a:off x="23652480" y="11430000"/>
          <a:ext cx="7315200" cy="769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起司焗洋芋</a:t>
          </a:r>
        </a:p>
      </xdr:txBody>
    </xdr:sp>
    <xdr:clientData/>
  </xdr:oneCellAnchor>
  <xdr:oneCellAnchor>
    <xdr:from>
      <xdr:col>16</xdr:col>
      <xdr:colOff>396240</xdr:colOff>
      <xdr:row>25</xdr:row>
      <xdr:rowOff>0</xdr:rowOff>
    </xdr:from>
    <xdr:ext cx="6949440" cy="73152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id="{DDA9ACEB-4D17-46E4-B522-6CE6B2A38AA9}"/>
            </a:ext>
          </a:extLst>
        </xdr:cNvPr>
        <xdr:cNvSpPr txBox="1"/>
      </xdr:nvSpPr>
      <xdr:spPr>
        <a:xfrm>
          <a:off x="31729680" y="1560576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板烤雞排</a:t>
          </a:r>
        </a:p>
      </xdr:txBody>
    </xdr:sp>
    <xdr:clientData/>
  </xdr:oneCellAnchor>
  <xdr:oneCellAnchor>
    <xdr:from>
      <xdr:col>16</xdr:col>
      <xdr:colOff>624840</xdr:colOff>
      <xdr:row>36</xdr:row>
      <xdr:rowOff>0</xdr:rowOff>
    </xdr:from>
    <xdr:ext cx="6949440" cy="73152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id="{23BB1CF1-3633-4ECC-99FA-2458F2457F2B}"/>
            </a:ext>
          </a:extLst>
        </xdr:cNvPr>
        <xdr:cNvSpPr txBox="1"/>
      </xdr:nvSpPr>
      <xdr:spPr>
        <a:xfrm>
          <a:off x="31958280" y="2191512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脆皮魚丁</a:t>
          </a:r>
        </a:p>
      </xdr:txBody>
    </xdr:sp>
    <xdr:clientData/>
  </xdr:oneCellAnchor>
  <xdr:oneCellAnchor>
    <xdr:from>
      <xdr:col>0</xdr:col>
      <xdr:colOff>541020</xdr:colOff>
      <xdr:row>46</xdr:row>
      <xdr:rowOff>678180</xdr:rowOff>
    </xdr:from>
    <xdr:ext cx="6949440" cy="73152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id="{0F0A2598-DC12-4C4C-AE00-CAD7931154D2}"/>
            </a:ext>
          </a:extLst>
        </xdr:cNvPr>
        <xdr:cNvSpPr txBox="1"/>
      </xdr:nvSpPr>
      <xdr:spPr>
        <a:xfrm>
          <a:off x="541020" y="2779776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壽喜燒肉</a:t>
          </a:r>
        </a:p>
      </xdr:txBody>
    </xdr:sp>
    <xdr:clientData/>
  </xdr:oneCellAnchor>
  <xdr:oneCellAnchor>
    <xdr:from>
      <xdr:col>4</xdr:col>
      <xdr:colOff>518160</xdr:colOff>
      <xdr:row>46</xdr:row>
      <xdr:rowOff>0</xdr:rowOff>
    </xdr:from>
    <xdr:ext cx="6949440" cy="73152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id="{14EBCA7F-E3B8-4B08-832B-F0524A55CE9A}"/>
            </a:ext>
          </a:extLst>
        </xdr:cNvPr>
        <xdr:cNvSpPr txBox="1"/>
      </xdr:nvSpPr>
      <xdr:spPr>
        <a:xfrm>
          <a:off x="8404860" y="2711958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蝦仁彩蔬蛋</a:t>
          </a:r>
          <a:endParaRPr lang="en-US" altLang="zh-TW" sz="9000" b="1" cap="none" spc="0">
            <a:ln w="0" cmpd="sng">
              <a:solidFill>
                <a:srgbClr val="FF3399"/>
              </a:solidFill>
              <a:prstDash val="solid"/>
            </a:ln>
            <a:pattFill prst="pct80">
              <a:fgClr>
                <a:srgbClr val="FF0000"/>
              </a:fgClr>
              <a:bgClr>
                <a:schemeClr val="bg1"/>
              </a:bgClr>
            </a:patt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  <a:latin typeface="清松手寫體1" pitchFamily="2" charset="-120"/>
            <a:ea typeface="清松手寫體1" pitchFamily="2" charset="-120"/>
          </a:endParaRPr>
        </a:p>
      </xdr:txBody>
    </xdr:sp>
    <xdr:clientData/>
  </xdr:oneCellAnchor>
  <xdr:oneCellAnchor>
    <xdr:from>
      <xdr:col>8</xdr:col>
      <xdr:colOff>342900</xdr:colOff>
      <xdr:row>44</xdr:row>
      <xdr:rowOff>563880</xdr:rowOff>
    </xdr:from>
    <xdr:ext cx="7399020" cy="86868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id="{0AAD37B4-5608-4096-A903-A26BA601F4F8}"/>
            </a:ext>
          </a:extLst>
        </xdr:cNvPr>
        <xdr:cNvSpPr txBox="1"/>
      </xdr:nvSpPr>
      <xdr:spPr>
        <a:xfrm>
          <a:off x="16162020" y="26593800"/>
          <a:ext cx="7399020" cy="868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脆皮雞腿</a:t>
          </a:r>
        </a:p>
      </xdr:txBody>
    </xdr:sp>
    <xdr:clientData/>
  </xdr:oneCellAnchor>
  <xdr:oneCellAnchor>
    <xdr:from>
      <xdr:col>16</xdr:col>
      <xdr:colOff>152400</xdr:colOff>
      <xdr:row>46</xdr:row>
      <xdr:rowOff>7620</xdr:rowOff>
    </xdr:from>
    <xdr:ext cx="7299960" cy="723900"/>
    <xdr:sp macro="" textlink="">
      <xdr:nvSpPr>
        <xdr:cNvPr id="72" name="文字方塊 71">
          <a:extLst>
            <a:ext uri="{FF2B5EF4-FFF2-40B4-BE49-F238E27FC236}">
              <a16:creationId xmlns:a16="http://schemas.microsoft.com/office/drawing/2014/main" id="{AC9FF040-35AA-466D-8310-A49C0E1579F1}"/>
            </a:ext>
          </a:extLst>
        </xdr:cNvPr>
        <xdr:cNvSpPr txBox="1"/>
      </xdr:nvSpPr>
      <xdr:spPr>
        <a:xfrm>
          <a:off x="31485840" y="27439620"/>
          <a:ext cx="729996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日式關東煮</a:t>
          </a:r>
        </a:p>
      </xdr:txBody>
    </xdr:sp>
    <xdr:clientData/>
  </xdr:oneCellAnchor>
  <xdr:oneCellAnchor>
    <xdr:from>
      <xdr:col>12</xdr:col>
      <xdr:colOff>213360</xdr:colOff>
      <xdr:row>36</xdr:row>
      <xdr:rowOff>7620</xdr:rowOff>
    </xdr:from>
    <xdr:ext cx="6949440" cy="731520"/>
    <xdr:sp macro="" textlink="">
      <xdr:nvSpPr>
        <xdr:cNvPr id="73" name="文字方塊 72">
          <a:extLst>
            <a:ext uri="{FF2B5EF4-FFF2-40B4-BE49-F238E27FC236}">
              <a16:creationId xmlns:a16="http://schemas.microsoft.com/office/drawing/2014/main" id="{940384B4-CA3B-41F8-BA45-8CDC2C24C5B8}"/>
            </a:ext>
          </a:extLst>
        </xdr:cNvPr>
        <xdr:cNvSpPr txBox="1"/>
      </xdr:nvSpPr>
      <xdr:spPr>
        <a:xfrm>
          <a:off x="23774400" y="21922740"/>
          <a:ext cx="6949440" cy="731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芝麻蜜豆干</a:t>
          </a:r>
        </a:p>
      </xdr:txBody>
    </xdr:sp>
    <xdr:clientData/>
  </xdr:oneCellAnchor>
  <xdr:oneCellAnchor>
    <xdr:from>
      <xdr:col>4</xdr:col>
      <xdr:colOff>609600</xdr:colOff>
      <xdr:row>36</xdr:row>
      <xdr:rowOff>647700</xdr:rowOff>
    </xdr:from>
    <xdr:ext cx="6949440" cy="762000"/>
    <xdr:sp macro="" textlink="">
      <xdr:nvSpPr>
        <xdr:cNvPr id="74" name="文字方塊 73">
          <a:extLst>
            <a:ext uri="{FF2B5EF4-FFF2-40B4-BE49-F238E27FC236}">
              <a16:creationId xmlns:a16="http://schemas.microsoft.com/office/drawing/2014/main" id="{00974770-8F25-4A52-BB47-3DCEFB4E86AC}"/>
            </a:ext>
          </a:extLst>
        </xdr:cNvPr>
        <xdr:cNvSpPr txBox="1"/>
      </xdr:nvSpPr>
      <xdr:spPr>
        <a:xfrm>
          <a:off x="8503920" y="22562820"/>
          <a:ext cx="694944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手工香蒸肉</a:t>
          </a:r>
        </a:p>
      </xdr:txBody>
    </xdr:sp>
    <xdr:clientData/>
  </xdr:oneCellAnchor>
  <xdr:twoCellAnchor>
    <xdr:from>
      <xdr:col>0</xdr:col>
      <xdr:colOff>38100</xdr:colOff>
      <xdr:row>3</xdr:row>
      <xdr:rowOff>38100</xdr:rowOff>
    </xdr:from>
    <xdr:to>
      <xdr:col>10</xdr:col>
      <xdr:colOff>786116</xdr:colOff>
      <xdr:row>12</xdr:row>
      <xdr:rowOff>342900</xdr:rowOff>
    </xdr:to>
    <xdr:grpSp>
      <xdr:nvGrpSpPr>
        <xdr:cNvPr id="75" name="群組 74">
          <a:extLst>
            <a:ext uri="{FF2B5EF4-FFF2-40B4-BE49-F238E27FC236}">
              <a16:creationId xmlns:a16="http://schemas.microsoft.com/office/drawing/2014/main" id="{15B832E5-497E-4E2D-B3C9-F81FFC1628B5}"/>
            </a:ext>
          </a:extLst>
        </xdr:cNvPr>
        <xdr:cNvGrpSpPr/>
      </xdr:nvGrpSpPr>
      <xdr:grpSpPr>
        <a:xfrm>
          <a:off x="38100" y="2842260"/>
          <a:ext cx="20438096" cy="5699760"/>
          <a:chOff x="9951720" y="25115520"/>
          <a:chExt cx="14711249" cy="4820024"/>
        </a:xfrm>
      </xdr:grpSpPr>
      <xdr:grpSp>
        <xdr:nvGrpSpPr>
          <xdr:cNvPr id="76" name="群組 75">
            <a:extLst>
              <a:ext uri="{FF2B5EF4-FFF2-40B4-BE49-F238E27FC236}">
                <a16:creationId xmlns:a16="http://schemas.microsoft.com/office/drawing/2014/main" id="{6731EF5C-8AFC-4969-AF6E-A5100EDA2FAA}"/>
              </a:ext>
            </a:extLst>
          </xdr:cNvPr>
          <xdr:cNvGrpSpPr/>
        </xdr:nvGrpSpPr>
        <xdr:grpSpPr>
          <a:xfrm>
            <a:off x="22616159" y="25130760"/>
            <a:ext cx="2046810" cy="4804783"/>
            <a:chOff x="30708600" y="25086923"/>
            <a:chExt cx="1505292" cy="4804783"/>
          </a:xfrm>
        </xdr:grpSpPr>
        <xdr:pic>
          <xdr:nvPicPr>
            <xdr:cNvPr id="119" name="圖片 118">
              <a:extLst>
                <a:ext uri="{FF2B5EF4-FFF2-40B4-BE49-F238E27FC236}">
                  <a16:creationId xmlns:a16="http://schemas.microsoft.com/office/drawing/2014/main" id="{6962EEDF-328D-4A52-ACCD-A935BC4F2FE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20" name="圖片 119">
              <a:extLst>
                <a:ext uri="{FF2B5EF4-FFF2-40B4-BE49-F238E27FC236}">
                  <a16:creationId xmlns:a16="http://schemas.microsoft.com/office/drawing/2014/main" id="{A2C090A1-5A58-43A1-A3DE-4E6E78A6B27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21" name="圖片 120">
              <a:extLst>
                <a:ext uri="{FF2B5EF4-FFF2-40B4-BE49-F238E27FC236}">
                  <a16:creationId xmlns:a16="http://schemas.microsoft.com/office/drawing/2014/main" id="{11DCA68D-15C7-4960-A2DA-E5C4C8CE1E2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22" name="圖片 121">
              <a:extLst>
                <a:ext uri="{FF2B5EF4-FFF2-40B4-BE49-F238E27FC236}">
                  <a16:creationId xmlns:a16="http://schemas.microsoft.com/office/drawing/2014/main" id="{6A5BAE06-01F6-430D-A7AA-857FE0BBC5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77" name="群組 76">
            <a:extLst>
              <a:ext uri="{FF2B5EF4-FFF2-40B4-BE49-F238E27FC236}">
                <a16:creationId xmlns:a16="http://schemas.microsoft.com/office/drawing/2014/main" id="{41326DAA-E15F-4AC6-945C-3FE46350FC6F}"/>
              </a:ext>
            </a:extLst>
          </xdr:cNvPr>
          <xdr:cNvGrpSpPr/>
        </xdr:nvGrpSpPr>
        <xdr:grpSpPr>
          <a:xfrm>
            <a:off x="20772120" y="25115520"/>
            <a:ext cx="2534558" cy="4804783"/>
            <a:chOff x="30708600" y="25086923"/>
            <a:chExt cx="1863998" cy="4804783"/>
          </a:xfrm>
        </xdr:grpSpPr>
        <xdr:pic>
          <xdr:nvPicPr>
            <xdr:cNvPr id="114" name="圖片 113">
              <a:extLst>
                <a:ext uri="{FF2B5EF4-FFF2-40B4-BE49-F238E27FC236}">
                  <a16:creationId xmlns:a16="http://schemas.microsoft.com/office/drawing/2014/main" id="{F54AAD92-F710-47E3-B3BB-C7A800E6CF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73234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5" name="圖片 114">
              <a:extLst>
                <a:ext uri="{FF2B5EF4-FFF2-40B4-BE49-F238E27FC236}">
                  <a16:creationId xmlns:a16="http://schemas.microsoft.com/office/drawing/2014/main" id="{583160C6-3EFD-4E70-904F-B1E637DAF6D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116" name="圖片 115">
              <a:extLst>
                <a:ext uri="{FF2B5EF4-FFF2-40B4-BE49-F238E27FC236}">
                  <a16:creationId xmlns:a16="http://schemas.microsoft.com/office/drawing/2014/main" id="{A10FFE59-FE25-44E8-BE00-62A39CBB5A5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7" name="圖片 116">
              <a:extLst>
                <a:ext uri="{FF2B5EF4-FFF2-40B4-BE49-F238E27FC236}">
                  <a16:creationId xmlns:a16="http://schemas.microsoft.com/office/drawing/2014/main" id="{DCAC5606-C10E-4854-B853-4DF00B8ECE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8" name="圖片 117">
              <a:extLst>
                <a:ext uri="{FF2B5EF4-FFF2-40B4-BE49-F238E27FC236}">
                  <a16:creationId xmlns:a16="http://schemas.microsoft.com/office/drawing/2014/main" id="{116A09AA-E453-4DEF-9599-542034EF4A3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78" name="群組 77">
            <a:extLst>
              <a:ext uri="{FF2B5EF4-FFF2-40B4-BE49-F238E27FC236}">
                <a16:creationId xmlns:a16="http://schemas.microsoft.com/office/drawing/2014/main" id="{C081E7A5-81CF-4CD4-BCE2-B3EE57914314}"/>
              </a:ext>
            </a:extLst>
          </xdr:cNvPr>
          <xdr:cNvGrpSpPr/>
        </xdr:nvGrpSpPr>
        <xdr:grpSpPr>
          <a:xfrm>
            <a:off x="17129760" y="25115520"/>
            <a:ext cx="2534558" cy="4804783"/>
            <a:chOff x="30708600" y="25086923"/>
            <a:chExt cx="1863998" cy="4804783"/>
          </a:xfrm>
        </xdr:grpSpPr>
        <xdr:pic>
          <xdr:nvPicPr>
            <xdr:cNvPr id="109" name="圖片 108">
              <a:extLst>
                <a:ext uri="{FF2B5EF4-FFF2-40B4-BE49-F238E27FC236}">
                  <a16:creationId xmlns:a16="http://schemas.microsoft.com/office/drawing/2014/main" id="{B9904A2D-40AC-4E43-894D-2E6DEE70A34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110" name="圖片 109">
              <a:extLst>
                <a:ext uri="{FF2B5EF4-FFF2-40B4-BE49-F238E27FC236}">
                  <a16:creationId xmlns:a16="http://schemas.microsoft.com/office/drawing/2014/main" id="{39FAC4A2-0B67-496A-93C7-5BACE9A78BA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1" name="圖片 110">
              <a:extLst>
                <a:ext uri="{FF2B5EF4-FFF2-40B4-BE49-F238E27FC236}">
                  <a16:creationId xmlns:a16="http://schemas.microsoft.com/office/drawing/2014/main" id="{DC0E9118-6B64-4E08-81DA-4FD1E197441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79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2" name="圖片 111">
              <a:extLst>
                <a:ext uri="{FF2B5EF4-FFF2-40B4-BE49-F238E27FC236}">
                  <a16:creationId xmlns:a16="http://schemas.microsoft.com/office/drawing/2014/main" id="{0777F7D1-460F-4FD7-A584-B815785A82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13" name="圖片 112">
              <a:extLst>
                <a:ext uri="{FF2B5EF4-FFF2-40B4-BE49-F238E27FC236}">
                  <a16:creationId xmlns:a16="http://schemas.microsoft.com/office/drawing/2014/main" id="{980E6B24-5000-4A78-AB7B-9C77CD9EA2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79" name="群組 78">
            <a:extLst>
              <a:ext uri="{FF2B5EF4-FFF2-40B4-BE49-F238E27FC236}">
                <a16:creationId xmlns:a16="http://schemas.microsoft.com/office/drawing/2014/main" id="{04B7B37B-ACD0-4E58-AA20-AA6FB0E4174A}"/>
              </a:ext>
            </a:extLst>
          </xdr:cNvPr>
          <xdr:cNvGrpSpPr/>
        </xdr:nvGrpSpPr>
        <xdr:grpSpPr>
          <a:xfrm>
            <a:off x="18989040" y="25115520"/>
            <a:ext cx="2534558" cy="4804783"/>
            <a:chOff x="30708600" y="25086923"/>
            <a:chExt cx="1863998" cy="4804783"/>
          </a:xfrm>
        </xdr:grpSpPr>
        <xdr:pic>
          <xdr:nvPicPr>
            <xdr:cNvPr id="104" name="圖片 103">
              <a:extLst>
                <a:ext uri="{FF2B5EF4-FFF2-40B4-BE49-F238E27FC236}">
                  <a16:creationId xmlns:a16="http://schemas.microsoft.com/office/drawing/2014/main" id="{8AEBED75-4109-42F9-980A-14BFFEA2E32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105" name="圖片 104">
              <a:extLst>
                <a:ext uri="{FF2B5EF4-FFF2-40B4-BE49-F238E27FC236}">
                  <a16:creationId xmlns:a16="http://schemas.microsoft.com/office/drawing/2014/main" id="{B9274FBF-32F4-48CC-B19A-58651951496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6" name="圖片 105">
              <a:extLst>
                <a:ext uri="{FF2B5EF4-FFF2-40B4-BE49-F238E27FC236}">
                  <a16:creationId xmlns:a16="http://schemas.microsoft.com/office/drawing/2014/main" id="{F9DFCADB-7BA3-4B90-A3DB-DA6E97AD6B9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7" name="圖片 106">
              <a:extLst>
                <a:ext uri="{FF2B5EF4-FFF2-40B4-BE49-F238E27FC236}">
                  <a16:creationId xmlns:a16="http://schemas.microsoft.com/office/drawing/2014/main" id="{CD48D379-94A3-4352-9C02-5390D6E5E45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8" name="圖片 107">
              <a:extLst>
                <a:ext uri="{FF2B5EF4-FFF2-40B4-BE49-F238E27FC236}">
                  <a16:creationId xmlns:a16="http://schemas.microsoft.com/office/drawing/2014/main" id="{18317AC3-6813-4B64-A2B9-8AF6E93C9E7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80" name="群組 79">
            <a:extLst>
              <a:ext uri="{FF2B5EF4-FFF2-40B4-BE49-F238E27FC236}">
                <a16:creationId xmlns:a16="http://schemas.microsoft.com/office/drawing/2014/main" id="{1BF673A5-D5F6-4F48-BA69-2D378DF63C0F}"/>
              </a:ext>
            </a:extLst>
          </xdr:cNvPr>
          <xdr:cNvGrpSpPr/>
        </xdr:nvGrpSpPr>
        <xdr:grpSpPr>
          <a:xfrm>
            <a:off x="15270467" y="25130760"/>
            <a:ext cx="2534564" cy="4804784"/>
            <a:chOff x="30708600" y="25086923"/>
            <a:chExt cx="1864003" cy="4804784"/>
          </a:xfrm>
        </xdr:grpSpPr>
        <xdr:pic>
          <xdr:nvPicPr>
            <xdr:cNvPr id="99" name="圖片 98">
              <a:extLst>
                <a:ext uri="{FF2B5EF4-FFF2-40B4-BE49-F238E27FC236}">
                  <a16:creationId xmlns:a16="http://schemas.microsoft.com/office/drawing/2014/main" id="{FCC0FDDD-D901-4FEB-A560-54EE41A7EBE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91" y="25091759"/>
              <a:ext cx="430212" cy="4799948"/>
            </a:xfrm>
            <a:prstGeom prst="rect">
              <a:avLst/>
            </a:prstGeom>
          </xdr:spPr>
        </xdr:pic>
        <xdr:pic>
          <xdr:nvPicPr>
            <xdr:cNvPr id="100" name="圖片 99">
              <a:extLst>
                <a:ext uri="{FF2B5EF4-FFF2-40B4-BE49-F238E27FC236}">
                  <a16:creationId xmlns:a16="http://schemas.microsoft.com/office/drawing/2014/main" id="{7F31DD86-5FA1-44F1-B24A-2A29D3DF2C9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1" name="圖片 100">
              <a:extLst>
                <a:ext uri="{FF2B5EF4-FFF2-40B4-BE49-F238E27FC236}">
                  <a16:creationId xmlns:a16="http://schemas.microsoft.com/office/drawing/2014/main" id="{83004B07-13E4-404A-910B-0C1D9C421DD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2" name="圖片 101">
              <a:extLst>
                <a:ext uri="{FF2B5EF4-FFF2-40B4-BE49-F238E27FC236}">
                  <a16:creationId xmlns:a16="http://schemas.microsoft.com/office/drawing/2014/main" id="{B09FA2BB-510D-4728-AE87-0208A5DD49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103" name="圖片 102">
              <a:extLst>
                <a:ext uri="{FF2B5EF4-FFF2-40B4-BE49-F238E27FC236}">
                  <a16:creationId xmlns:a16="http://schemas.microsoft.com/office/drawing/2014/main" id="{BE993617-B0B1-4F39-A25C-EC86F6C544F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81" name="群組 80">
            <a:extLst>
              <a:ext uri="{FF2B5EF4-FFF2-40B4-BE49-F238E27FC236}">
                <a16:creationId xmlns:a16="http://schemas.microsoft.com/office/drawing/2014/main" id="{4627C07E-3C04-4C2F-92AD-E7F473EA2228}"/>
              </a:ext>
            </a:extLst>
          </xdr:cNvPr>
          <xdr:cNvGrpSpPr/>
        </xdr:nvGrpSpPr>
        <xdr:grpSpPr>
          <a:xfrm>
            <a:off x="13426440" y="25130760"/>
            <a:ext cx="2534558" cy="4804783"/>
            <a:chOff x="30708600" y="25086923"/>
            <a:chExt cx="1863998" cy="4804783"/>
          </a:xfrm>
        </xdr:grpSpPr>
        <xdr:pic>
          <xdr:nvPicPr>
            <xdr:cNvPr id="94" name="圖片 93">
              <a:extLst>
                <a:ext uri="{FF2B5EF4-FFF2-40B4-BE49-F238E27FC236}">
                  <a16:creationId xmlns:a16="http://schemas.microsoft.com/office/drawing/2014/main" id="{F5DBFBE9-4051-4DE0-926C-3EEDDF6F095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95" name="圖片 94">
              <a:extLst>
                <a:ext uri="{FF2B5EF4-FFF2-40B4-BE49-F238E27FC236}">
                  <a16:creationId xmlns:a16="http://schemas.microsoft.com/office/drawing/2014/main" id="{3A66C231-9544-4123-AAAE-12B168B1F0B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96" name="圖片 95">
              <a:extLst>
                <a:ext uri="{FF2B5EF4-FFF2-40B4-BE49-F238E27FC236}">
                  <a16:creationId xmlns:a16="http://schemas.microsoft.com/office/drawing/2014/main" id="{F548E80D-3E6A-45EF-84EE-A84795CDAA2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97" name="圖片 96">
              <a:extLst>
                <a:ext uri="{FF2B5EF4-FFF2-40B4-BE49-F238E27FC236}">
                  <a16:creationId xmlns:a16="http://schemas.microsoft.com/office/drawing/2014/main" id="{1FA69A3B-1352-4480-8891-FB769EA69D1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98" name="圖片 97">
              <a:extLst>
                <a:ext uri="{FF2B5EF4-FFF2-40B4-BE49-F238E27FC236}">
                  <a16:creationId xmlns:a16="http://schemas.microsoft.com/office/drawing/2014/main" id="{96EFBFF9-D59A-4DFE-B71C-94CC3EE1415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82" name="群組 81">
            <a:extLst>
              <a:ext uri="{FF2B5EF4-FFF2-40B4-BE49-F238E27FC236}">
                <a16:creationId xmlns:a16="http://schemas.microsoft.com/office/drawing/2014/main" id="{12F171C2-1C07-4855-B4D2-875919563516}"/>
              </a:ext>
            </a:extLst>
          </xdr:cNvPr>
          <xdr:cNvGrpSpPr/>
        </xdr:nvGrpSpPr>
        <xdr:grpSpPr>
          <a:xfrm>
            <a:off x="11567160" y="25115520"/>
            <a:ext cx="2534558" cy="4815704"/>
            <a:chOff x="30708600" y="25086923"/>
            <a:chExt cx="1863998" cy="4815704"/>
          </a:xfrm>
        </xdr:grpSpPr>
        <xdr:pic>
          <xdr:nvPicPr>
            <xdr:cNvPr id="89" name="圖片 88">
              <a:extLst>
                <a:ext uri="{FF2B5EF4-FFF2-40B4-BE49-F238E27FC236}">
                  <a16:creationId xmlns:a16="http://schemas.microsoft.com/office/drawing/2014/main" id="{E613DFD2-FF6C-4129-85A4-E62766979A8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90" name="圖片 89">
              <a:extLst>
                <a:ext uri="{FF2B5EF4-FFF2-40B4-BE49-F238E27FC236}">
                  <a16:creationId xmlns:a16="http://schemas.microsoft.com/office/drawing/2014/main" id="{CC88AC85-1A79-4D6E-9EF0-9A3D7A20A13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102679"/>
              <a:ext cx="430212" cy="4799948"/>
            </a:xfrm>
            <a:prstGeom prst="rect">
              <a:avLst/>
            </a:prstGeom>
          </xdr:spPr>
        </xdr:pic>
        <xdr:pic>
          <xdr:nvPicPr>
            <xdr:cNvPr id="91" name="圖片 90">
              <a:extLst>
                <a:ext uri="{FF2B5EF4-FFF2-40B4-BE49-F238E27FC236}">
                  <a16:creationId xmlns:a16="http://schemas.microsoft.com/office/drawing/2014/main" id="{262E1D99-D93A-46F4-A606-8FEB8C06204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102679"/>
              <a:ext cx="430212" cy="4799948"/>
            </a:xfrm>
            <a:prstGeom prst="rect">
              <a:avLst/>
            </a:prstGeom>
          </xdr:spPr>
        </xdr:pic>
        <xdr:pic>
          <xdr:nvPicPr>
            <xdr:cNvPr id="92" name="圖片 91">
              <a:extLst>
                <a:ext uri="{FF2B5EF4-FFF2-40B4-BE49-F238E27FC236}">
                  <a16:creationId xmlns:a16="http://schemas.microsoft.com/office/drawing/2014/main" id="{E2E857F7-CF65-41D6-BC32-309E5746CB6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93" name="圖片 92">
              <a:extLst>
                <a:ext uri="{FF2B5EF4-FFF2-40B4-BE49-F238E27FC236}">
                  <a16:creationId xmlns:a16="http://schemas.microsoft.com/office/drawing/2014/main" id="{2A555DC3-27E1-49C6-AC75-07CA5739561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  <xdr:grpSp>
        <xdr:nvGrpSpPr>
          <xdr:cNvPr id="83" name="群組 82">
            <a:extLst>
              <a:ext uri="{FF2B5EF4-FFF2-40B4-BE49-F238E27FC236}">
                <a16:creationId xmlns:a16="http://schemas.microsoft.com/office/drawing/2014/main" id="{FD1981B0-E84F-40CC-8EFD-3D6E163E112E}"/>
              </a:ext>
            </a:extLst>
          </xdr:cNvPr>
          <xdr:cNvGrpSpPr/>
        </xdr:nvGrpSpPr>
        <xdr:grpSpPr>
          <a:xfrm>
            <a:off x="9951720" y="25130760"/>
            <a:ext cx="2534558" cy="4804783"/>
            <a:chOff x="30708600" y="25086923"/>
            <a:chExt cx="1863998" cy="4804783"/>
          </a:xfrm>
        </xdr:grpSpPr>
        <xdr:pic>
          <xdr:nvPicPr>
            <xdr:cNvPr id="84" name="圖片 83">
              <a:extLst>
                <a:ext uri="{FF2B5EF4-FFF2-40B4-BE49-F238E27FC236}">
                  <a16:creationId xmlns:a16="http://schemas.microsoft.com/office/drawing/2014/main" id="{8D3A8CF1-F6A9-4C40-B1BD-8C205453C2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2142386" y="25091757"/>
              <a:ext cx="430212" cy="4799948"/>
            </a:xfrm>
            <a:prstGeom prst="rect">
              <a:avLst/>
            </a:prstGeom>
          </xdr:spPr>
        </xdr:pic>
        <xdr:pic>
          <xdr:nvPicPr>
            <xdr:cNvPr id="85" name="圖片 84">
              <a:extLst>
                <a:ext uri="{FF2B5EF4-FFF2-40B4-BE49-F238E27FC236}">
                  <a16:creationId xmlns:a16="http://schemas.microsoft.com/office/drawing/2014/main" id="{02F7154B-0EB9-4678-B556-2CFE2882993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7836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86" name="圖片 85">
              <a:extLst>
                <a:ext uri="{FF2B5EF4-FFF2-40B4-BE49-F238E27FC236}">
                  <a16:creationId xmlns:a16="http://schemas.microsoft.com/office/drawing/2014/main" id="{1F078719-1ADB-4E93-9295-77C073F158D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451881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87" name="圖片 86">
              <a:extLst>
                <a:ext uri="{FF2B5EF4-FFF2-40B4-BE49-F238E27FC236}">
                  <a16:creationId xmlns:a16="http://schemas.microsoft.com/office/drawing/2014/main" id="{8734128F-172F-4959-BD2A-58D6373807D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1120080" y="25091758"/>
              <a:ext cx="430212" cy="4799948"/>
            </a:xfrm>
            <a:prstGeom prst="rect">
              <a:avLst/>
            </a:prstGeom>
          </xdr:spPr>
        </xdr:pic>
        <xdr:pic>
          <xdr:nvPicPr>
            <xdr:cNvPr id="88" name="圖片 87">
              <a:extLst>
                <a:ext uri="{FF2B5EF4-FFF2-40B4-BE49-F238E27FC236}">
                  <a16:creationId xmlns:a16="http://schemas.microsoft.com/office/drawing/2014/main" id="{004B2264-FBD4-4131-8F92-2027CC8264A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92063"/>
            <a:stretch/>
          </xdr:blipFill>
          <xdr:spPr>
            <a:xfrm>
              <a:off x="30708600" y="25086923"/>
              <a:ext cx="430212" cy="4799948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7</xdr:col>
      <xdr:colOff>896088</xdr:colOff>
      <xdr:row>3</xdr:row>
      <xdr:rowOff>130010</xdr:rowOff>
    </xdr:from>
    <xdr:to>
      <xdr:col>11</xdr:col>
      <xdr:colOff>2024745</xdr:colOff>
      <xdr:row>12</xdr:row>
      <xdr:rowOff>342900</xdr:rowOff>
    </xdr:to>
    <xdr:grpSp>
      <xdr:nvGrpSpPr>
        <xdr:cNvPr id="123" name="群組 122">
          <a:extLst>
            <a:ext uri="{FF2B5EF4-FFF2-40B4-BE49-F238E27FC236}">
              <a16:creationId xmlns:a16="http://schemas.microsoft.com/office/drawing/2014/main" id="{A1364230-3632-4B0C-9BB5-E11EF5C408A9}"/>
            </a:ext>
          </a:extLst>
        </xdr:cNvPr>
        <xdr:cNvGrpSpPr/>
      </xdr:nvGrpSpPr>
      <xdr:grpSpPr>
        <a:xfrm>
          <a:off x="14429208" y="2934170"/>
          <a:ext cx="9053457" cy="5607850"/>
          <a:chOff x="22273888" y="1258909"/>
          <a:chExt cx="4536382" cy="3054802"/>
        </a:xfrm>
      </xdr:grpSpPr>
      <xdr:pic>
        <xdr:nvPicPr>
          <xdr:cNvPr id="124" name="圖片 123">
            <a:extLst>
              <a:ext uri="{FF2B5EF4-FFF2-40B4-BE49-F238E27FC236}">
                <a16:creationId xmlns:a16="http://schemas.microsoft.com/office/drawing/2014/main" id="{42E824C8-B84B-4796-A3A5-EC3068101A4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3757"/>
          <a:stretch/>
        </xdr:blipFill>
        <xdr:spPr>
          <a:xfrm>
            <a:off x="22670104" y="1258909"/>
            <a:ext cx="4140166" cy="3054802"/>
          </a:xfrm>
          <a:prstGeom prst="rect">
            <a:avLst/>
          </a:prstGeom>
        </xdr:spPr>
      </xdr:pic>
      <xdr:pic>
        <xdr:nvPicPr>
          <xdr:cNvPr id="125" name="圖片 124">
            <a:extLst>
              <a:ext uri="{FF2B5EF4-FFF2-40B4-BE49-F238E27FC236}">
                <a16:creationId xmlns:a16="http://schemas.microsoft.com/office/drawing/2014/main" id="{2C4C7FA0-E616-430E-9052-760F97DA5E3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92063"/>
          <a:stretch/>
        </xdr:blipFill>
        <xdr:spPr>
          <a:xfrm>
            <a:off x="22273888" y="1290736"/>
            <a:ext cx="406182" cy="302199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1524000</xdr:colOff>
      <xdr:row>4</xdr:row>
      <xdr:rowOff>114300</xdr:rowOff>
    </xdr:from>
    <xdr:to>
      <xdr:col>8</xdr:col>
      <xdr:colOff>952500</xdr:colOff>
      <xdr:row>9</xdr:row>
      <xdr:rowOff>152400</xdr:rowOff>
    </xdr:to>
    <xdr:sp macro="" textlink="">
      <xdr:nvSpPr>
        <xdr:cNvPr id="126" name="文字方塊 125">
          <a:extLst>
            <a:ext uri="{FF2B5EF4-FFF2-40B4-BE49-F238E27FC236}">
              <a16:creationId xmlns:a16="http://schemas.microsoft.com/office/drawing/2014/main" id="{18D5E332-A98E-4957-B870-761F85A3547E}"/>
            </a:ext>
          </a:extLst>
        </xdr:cNvPr>
        <xdr:cNvSpPr txBox="1"/>
      </xdr:nvSpPr>
      <xdr:spPr>
        <a:xfrm>
          <a:off x="9410700" y="3749040"/>
          <a:ext cx="7330440" cy="3505200"/>
        </a:xfrm>
        <a:prstGeom prst="rect">
          <a:avLst/>
        </a:prstGeom>
        <a:solidFill>
          <a:schemeClr val="bg1">
            <a:alpha val="71000"/>
          </a:schemeClr>
        </a:solidFill>
        <a:ln w="104775" cap="rnd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perspectiveFront"/>
            <a:lightRig rig="threePt" dir="t"/>
          </a:scene3d>
        </a:bodyPr>
        <a:lstStyle/>
        <a:p>
          <a:r>
            <a:rPr lang="zh-TW" altLang="en-US" sz="1200" b="1" baseline="0">
              <a:solidFill>
                <a:srgbClr val="FF0000"/>
              </a:solidFill>
              <a:latin typeface="清松手寫體1" pitchFamily="2" charset="-120"/>
              <a:ea typeface="清松手寫體1" pitchFamily="2" charset="-120"/>
            </a:rPr>
            <a:t>  </a:t>
          </a:r>
          <a:r>
            <a:rPr lang="zh-TW" altLang="en-US" sz="170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清松手寫體1" pitchFamily="2" charset="-120"/>
              <a:ea typeface="清松手寫體1" pitchFamily="2" charset="-120"/>
              <a:cs typeface="+mn-cs"/>
            </a:rPr>
            <a:t>冠成</a:t>
          </a:r>
          <a:r>
            <a:rPr lang="zh-TW" altLang="en-US" sz="100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solidFill>
                <a:srgbClr val="FF66CC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清松手寫體1" pitchFamily="2" charset="-120"/>
              <a:ea typeface="清松手寫體1" pitchFamily="2" charset="-120"/>
              <a:cs typeface="+mn-cs"/>
            </a:rPr>
            <a:t>食品</a:t>
          </a:r>
          <a:r>
            <a:rPr lang="zh-TW" altLang="en-US" sz="9000" b="1" baseline="0">
              <a:solidFill>
                <a:srgbClr val="FF0000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endParaRPr lang="en-US" altLang="zh-TW" sz="9000" b="1" baseline="0">
            <a:solidFill>
              <a:srgbClr val="FF0000"/>
            </a:solidFill>
            <a:effectLst/>
            <a:latin typeface="清松手寫體1" pitchFamily="2" charset="-120"/>
            <a:ea typeface="清松手寫體1" pitchFamily="2" charset="-120"/>
            <a:cs typeface="+mn-cs"/>
          </a:endParaRPr>
        </a:p>
        <a:p>
          <a:endParaRPr lang="en-US" altLang="zh-TW" sz="3000" b="1">
            <a:solidFill>
              <a:srgbClr val="FF0000"/>
            </a:solidFill>
            <a:latin typeface="清松手寫體1" pitchFamily="2" charset="-120"/>
            <a:ea typeface="清松手寫體1" pitchFamily="2" charset="-120"/>
          </a:endParaRPr>
        </a:p>
      </xdr:txBody>
    </xdr:sp>
    <xdr:clientData/>
  </xdr:twoCellAnchor>
  <xdr:twoCellAnchor>
    <xdr:from>
      <xdr:col>9</xdr:col>
      <xdr:colOff>1562100</xdr:colOff>
      <xdr:row>3</xdr:row>
      <xdr:rowOff>152401</xdr:rowOff>
    </xdr:from>
    <xdr:to>
      <xdr:col>11</xdr:col>
      <xdr:colOff>975360</xdr:colOff>
      <xdr:row>7</xdr:row>
      <xdr:rowOff>495298</xdr:rowOff>
    </xdr:to>
    <xdr:grpSp>
      <xdr:nvGrpSpPr>
        <xdr:cNvPr id="127" name="群組 33900">
          <a:extLst>
            <a:ext uri="{FF2B5EF4-FFF2-40B4-BE49-F238E27FC236}">
              <a16:creationId xmlns:a16="http://schemas.microsoft.com/office/drawing/2014/main" id="{670F4B7B-2888-4FBC-8364-2ACE34E4064D}"/>
            </a:ext>
          </a:extLst>
        </xdr:cNvPr>
        <xdr:cNvGrpSpPr>
          <a:grpSpLocks/>
        </xdr:cNvGrpSpPr>
      </xdr:nvGrpSpPr>
      <xdr:grpSpPr bwMode="auto">
        <a:xfrm>
          <a:off x="19149060" y="2956561"/>
          <a:ext cx="3284220" cy="3299457"/>
          <a:chOff x="500262" y="22791347"/>
          <a:chExt cx="5315111" cy="3311106"/>
        </a:xfrm>
      </xdr:grpSpPr>
      <xdr:pic>
        <xdr:nvPicPr>
          <xdr:cNvPr id="128" name="圖片 33897">
            <a:extLst>
              <a:ext uri="{FF2B5EF4-FFF2-40B4-BE49-F238E27FC236}">
                <a16:creationId xmlns:a16="http://schemas.microsoft.com/office/drawing/2014/main" id="{326F9E7B-9386-4F48-A562-50CF43E95F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262" y="22791347"/>
            <a:ext cx="4931343" cy="2416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9" name="文字方塊 128">
            <a:extLst>
              <a:ext uri="{FF2B5EF4-FFF2-40B4-BE49-F238E27FC236}">
                <a16:creationId xmlns:a16="http://schemas.microsoft.com/office/drawing/2014/main" id="{D9E57533-65CC-4D41-909B-3F17A3BDC10B}"/>
              </a:ext>
            </a:extLst>
          </xdr:cNvPr>
          <xdr:cNvSpPr txBox="1"/>
        </xdr:nvSpPr>
        <xdr:spPr>
          <a:xfrm>
            <a:off x="1895048" y="24081916"/>
            <a:ext cx="3920325" cy="20205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zh-TW" altLang="en-US" sz="5000" b="1">
                <a:solidFill>
                  <a:srgbClr val="FF0000"/>
                </a:solidFill>
              </a:rPr>
              <a:t>   </a:t>
            </a:r>
            <a:r>
              <a:rPr lang="zh-TW" altLang="en-US" sz="3000" b="1">
                <a:solidFill>
                  <a:srgbClr val="FF0000"/>
                </a:solidFill>
              </a:rPr>
              <a:t>臺  灣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396240</xdr:rowOff>
    </xdr:from>
    <xdr:to>
      <xdr:col>4</xdr:col>
      <xdr:colOff>1447800</xdr:colOff>
      <xdr:row>9</xdr:row>
      <xdr:rowOff>358140</xdr:rowOff>
    </xdr:to>
    <xdr:sp macro="" textlink="">
      <xdr:nvSpPr>
        <xdr:cNvPr id="130" name="文字方塊 129">
          <a:extLst>
            <a:ext uri="{FF2B5EF4-FFF2-40B4-BE49-F238E27FC236}">
              <a16:creationId xmlns:a16="http://schemas.microsoft.com/office/drawing/2014/main" id="{D027B900-0BAA-4BD1-8E29-CA96BD4E18E0}"/>
            </a:ext>
          </a:extLst>
        </xdr:cNvPr>
        <xdr:cNvSpPr txBox="1"/>
      </xdr:nvSpPr>
      <xdr:spPr>
        <a:xfrm>
          <a:off x="0" y="3185160"/>
          <a:ext cx="9334500" cy="427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r>
            <a:rPr lang="zh-TW" altLang="en-US" sz="12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</a:rPr>
            <a:t>  </a:t>
          </a:r>
          <a:r>
            <a:rPr lang="zh-TW" altLang="en-US" sz="10000" b="1" cap="none" spc="0" baseline="0">
              <a:ln w="0"/>
              <a:gradFill>
                <a:gsLst>
                  <a:gs pos="0">
                    <a:srgbClr val="FF0000"/>
                  </a:gs>
                  <a:gs pos="50000">
                    <a:srgbClr val="FF0000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帥哥</a:t>
          </a:r>
          <a:r>
            <a:rPr lang="zh-TW" altLang="en-US" sz="100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r>
            <a:rPr lang="zh-TW" altLang="en-US" sz="10000" b="1" cap="none" spc="0" baseline="0">
              <a:ln w="0"/>
              <a:gradFill>
                <a:gsLst>
                  <a:gs pos="100000">
                    <a:schemeClr val="accent5">
                      <a:lumMod val="75000"/>
                    </a:schemeClr>
                  </a:gs>
                  <a:gs pos="40000">
                    <a:srgbClr val="FF0066"/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美女</a:t>
          </a:r>
          <a:r>
            <a:rPr lang="en-US" altLang="zh-TW" sz="10000" b="1" cap="none" spc="0" baseline="0">
              <a:ln w="0"/>
              <a:gradFill>
                <a:gsLst>
                  <a:gs pos="100000">
                    <a:schemeClr val="accent5">
                      <a:lumMod val="75000"/>
                    </a:schemeClr>
                  </a:gs>
                  <a:gs pos="40000">
                    <a:srgbClr val="FF0066"/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~~~~</a:t>
          </a:r>
          <a:r>
            <a:rPr lang="zh-TW" altLang="en-US" sz="100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 </a:t>
          </a:r>
          <a:endParaRPr lang="en-US" altLang="zh-TW" sz="10000" b="1" cap="none" spc="0" baseline="0">
            <a:ln/>
            <a:gradFill>
              <a:gsLst>
                <a:gs pos="0">
                  <a:srgbClr val="FF0000"/>
                </a:gs>
                <a:gs pos="50000">
                  <a:srgbClr val="FF0000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/>
            <a:latin typeface="清松手寫體1" pitchFamily="2" charset="-120"/>
            <a:ea typeface="清松手寫體1" pitchFamily="2" charset="-120"/>
            <a:cs typeface="+mn-cs"/>
          </a:endParaRPr>
        </a:p>
        <a:p>
          <a:r>
            <a:rPr lang="zh-TW" altLang="en-US" sz="8000" b="1" cap="none" spc="0" baseline="0">
              <a:ln w="0"/>
              <a:gradFill>
                <a:gsLst>
                  <a:gs pos="0">
                    <a:srgbClr val="FF0000"/>
                  </a:gs>
                  <a:gs pos="50000">
                    <a:srgbClr val="FF0000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走</a:t>
          </a:r>
          <a:r>
            <a:rPr lang="zh-TW" altLang="en-US" sz="8000" b="1" cap="none" spc="0" baseline="0">
              <a:ln w="0"/>
              <a:gradFill>
                <a:gsLst>
                  <a:gs pos="100000">
                    <a:schemeClr val="accent5">
                      <a:lumMod val="75000"/>
                    </a:schemeClr>
                  </a:gs>
                  <a:gs pos="40000">
                    <a:srgbClr val="FF0066"/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過</a:t>
          </a:r>
          <a:r>
            <a:rPr lang="zh-TW" altLang="en-US" sz="8000" b="1" cap="none" spc="0" baseline="0">
              <a:ln w="0"/>
              <a:gradFill>
                <a:gsLst>
                  <a:gs pos="0">
                    <a:srgbClr val="FF3399"/>
                  </a:gs>
                  <a:gs pos="50000">
                    <a:schemeClr val="accent5">
                      <a:lumMod val="60000"/>
                      <a:lumOff val="40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r>
            <a:rPr lang="zh-TW" altLang="en-US" sz="8000" b="1" cap="none" spc="0" baseline="0">
              <a:ln w="0"/>
              <a:gradFill>
                <a:gsLst>
                  <a:gs pos="0">
                    <a:srgbClr val="FF0000"/>
                  </a:gs>
                  <a:gs pos="50000">
                    <a:srgbClr val="FF0000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路</a:t>
          </a:r>
          <a:r>
            <a:rPr lang="zh-TW" altLang="en-US" sz="8000" b="1" cap="none" spc="0" baseline="0">
              <a:ln w="0"/>
              <a:gradFill>
                <a:gsLst>
                  <a:gs pos="100000">
                    <a:schemeClr val="accent5">
                      <a:lumMod val="75000"/>
                    </a:schemeClr>
                  </a:gs>
                  <a:gs pos="40000">
                    <a:srgbClr val="FF0066"/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過</a:t>
          </a:r>
          <a:r>
            <a:rPr lang="zh-TW" altLang="en-US" sz="80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r>
            <a:rPr lang="zh-TW" altLang="en-US" sz="8000" b="1" cap="none" spc="0" baseline="0">
              <a:ln w="0"/>
              <a:gradFill>
                <a:gsLst>
                  <a:gs pos="0">
                    <a:srgbClr val="FF0000"/>
                  </a:gs>
                  <a:gs pos="50000">
                    <a:srgbClr val="FF0000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不要錯</a:t>
          </a:r>
          <a:r>
            <a:rPr lang="zh-TW" altLang="en-US" sz="8000" b="1" cap="none" spc="0" baseline="0">
              <a:ln w="0"/>
              <a:gradFill>
                <a:gsLst>
                  <a:gs pos="100000">
                    <a:schemeClr val="accent5">
                      <a:lumMod val="75000"/>
                    </a:schemeClr>
                  </a:gs>
                  <a:gs pos="40000">
                    <a:srgbClr val="FF0066"/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清松手寫體1" pitchFamily="2" charset="-120"/>
              <a:ea typeface="清松手寫體1" pitchFamily="2" charset="-120"/>
              <a:cs typeface="+mn-cs"/>
            </a:rPr>
            <a:t>過</a:t>
          </a:r>
          <a:r>
            <a:rPr lang="zh-TW" altLang="en-US" sz="80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r>
            <a:rPr lang="zh-TW" altLang="en-US" sz="9000" b="1" cap="none" spc="0" baseline="0">
              <a:ln/>
              <a:solidFill>
                <a:schemeClr val="accent4"/>
              </a:solidFill>
              <a:effectLst/>
              <a:latin typeface="清松手寫體1" pitchFamily="2" charset="-120"/>
              <a:ea typeface="清松手寫體1" pitchFamily="2" charset="-120"/>
              <a:cs typeface="+mn-cs"/>
            </a:rPr>
            <a:t> </a:t>
          </a:r>
          <a:endParaRPr lang="en-US" altLang="zh-TW" sz="9000" b="1" cap="none" spc="0" baseline="0">
            <a:ln/>
            <a:solidFill>
              <a:schemeClr val="accent4"/>
            </a:solidFill>
            <a:effectLst/>
            <a:latin typeface="清松手寫體1" pitchFamily="2" charset="-120"/>
            <a:ea typeface="清松手寫體1" pitchFamily="2" charset="-120"/>
            <a:cs typeface="+mn-cs"/>
          </a:endParaRPr>
        </a:p>
        <a:p>
          <a:endParaRPr lang="en-US" altLang="zh-TW" sz="3000" b="1" cap="none" spc="0">
            <a:ln/>
            <a:solidFill>
              <a:schemeClr val="accent4"/>
            </a:solidFill>
            <a:effectLst/>
            <a:latin typeface="清松手寫體1" pitchFamily="2" charset="-120"/>
            <a:ea typeface="清松手寫體1" pitchFamily="2" charset="-120"/>
          </a:endParaRPr>
        </a:p>
      </xdr:txBody>
    </xdr:sp>
    <xdr:clientData/>
  </xdr:twoCellAnchor>
  <xdr:twoCellAnchor editAs="oneCell">
    <xdr:from>
      <xdr:col>19</xdr:col>
      <xdr:colOff>30480</xdr:colOff>
      <xdr:row>22</xdr:row>
      <xdr:rowOff>111900</xdr:rowOff>
    </xdr:from>
    <xdr:to>
      <xdr:col>20</xdr:col>
      <xdr:colOff>195720</xdr:colOff>
      <xdr:row>25</xdr:row>
      <xdr:rowOff>495300</xdr:rowOff>
    </xdr:to>
    <xdr:pic>
      <xdr:nvPicPr>
        <xdr:cNvPr id="131" name="圖片 130">
          <a:extLst>
            <a:ext uri="{FF2B5EF4-FFF2-40B4-BE49-F238E27FC236}">
              <a16:creationId xmlns:a16="http://schemas.microsoft.com/office/drawing/2014/main" id="{85518ABB-8E69-4213-90E7-F73C2B7F2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2720" y="14010780"/>
          <a:ext cx="2420760" cy="2090280"/>
        </a:xfrm>
        <a:prstGeom prst="rect">
          <a:avLst/>
        </a:prstGeom>
      </xdr:spPr>
    </xdr:pic>
    <xdr:clientData/>
  </xdr:twoCellAnchor>
  <xdr:twoCellAnchor editAs="oneCell">
    <xdr:from>
      <xdr:col>3</xdr:col>
      <xdr:colOff>1961160</xdr:colOff>
      <xdr:row>37</xdr:row>
      <xdr:rowOff>277140</xdr:rowOff>
    </xdr:from>
    <xdr:to>
      <xdr:col>4</xdr:col>
      <xdr:colOff>1554480</xdr:colOff>
      <xdr:row>43</xdr:row>
      <xdr:rowOff>406680</xdr:rowOff>
    </xdr:to>
    <xdr:pic>
      <xdr:nvPicPr>
        <xdr:cNvPr id="132" name="圖片 131">
          <a:extLst>
            <a:ext uri="{FF2B5EF4-FFF2-40B4-BE49-F238E27FC236}">
              <a16:creationId xmlns:a16="http://schemas.microsoft.com/office/drawing/2014/main" id="{46D7CCFF-7131-450B-BFCD-4F0ADA1F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584720" y="22626600"/>
          <a:ext cx="1856460" cy="2842260"/>
        </a:xfrm>
        <a:prstGeom prst="rect">
          <a:avLst/>
        </a:prstGeom>
      </xdr:spPr>
    </xdr:pic>
    <xdr:clientData/>
  </xdr:twoCellAnchor>
  <xdr:twoCellAnchor editAs="oneCell">
    <xdr:from>
      <xdr:col>15</xdr:col>
      <xdr:colOff>526199</xdr:colOff>
      <xdr:row>46</xdr:row>
      <xdr:rowOff>328080</xdr:rowOff>
    </xdr:from>
    <xdr:to>
      <xdr:col>16</xdr:col>
      <xdr:colOff>953618</xdr:colOff>
      <xdr:row>51</xdr:row>
      <xdr:rowOff>309217</xdr:rowOff>
    </xdr:to>
    <xdr:pic>
      <xdr:nvPicPr>
        <xdr:cNvPr id="133" name="圖片 132">
          <a:extLst>
            <a:ext uri="{FF2B5EF4-FFF2-40B4-BE49-F238E27FC236}">
              <a16:creationId xmlns:a16="http://schemas.microsoft.com/office/drawing/2014/main" id="{DD30EE62-6866-4089-85AE-3B97271C4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45429">
          <a:off x="29672699" y="27447660"/>
          <a:ext cx="2561019" cy="2777677"/>
        </a:xfrm>
        <a:prstGeom prst="rect">
          <a:avLst/>
        </a:prstGeom>
      </xdr:spPr>
    </xdr:pic>
    <xdr:clientData/>
  </xdr:twoCellAnchor>
  <xdr:oneCellAnchor>
    <xdr:from>
      <xdr:col>8</xdr:col>
      <xdr:colOff>121920</xdr:colOff>
      <xdr:row>16</xdr:row>
      <xdr:rowOff>647700</xdr:rowOff>
    </xdr:from>
    <xdr:ext cx="7498080" cy="662940"/>
    <xdr:sp macro="" textlink="">
      <xdr:nvSpPr>
        <xdr:cNvPr id="134" name="文字方塊 133">
          <a:extLst>
            <a:ext uri="{FF2B5EF4-FFF2-40B4-BE49-F238E27FC236}">
              <a16:creationId xmlns:a16="http://schemas.microsoft.com/office/drawing/2014/main" id="{DF7FBC63-8941-47B6-962F-3DE0CD4EF5EF}"/>
            </a:ext>
          </a:extLst>
        </xdr:cNvPr>
        <xdr:cNvSpPr txBox="1"/>
      </xdr:nvSpPr>
      <xdr:spPr>
        <a:xfrm>
          <a:off x="15941040" y="11346180"/>
          <a:ext cx="7498080" cy="662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Triangle">
            <a:avLst/>
          </a:prstTxWarp>
          <a:spAutoFit/>
        </a:bodyPr>
        <a:lstStyle/>
        <a:p>
          <a:r>
            <a:rPr lang="zh-TW" altLang="en-US" sz="9000" b="1" cap="none" spc="0">
              <a:ln w="0" cmpd="sng">
                <a:solidFill>
                  <a:srgbClr val="FF3399"/>
                </a:solidFill>
                <a:prstDash val="solid"/>
              </a:ln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effectLst>
                <a:outerShdw blurRad="50800" dist="38100" dir="13500000" algn="br" rotWithShape="0">
                  <a:prstClr val="black">
                    <a:alpha val="40000"/>
                  </a:prstClr>
                </a:outerShdw>
              </a:effectLst>
              <a:latin typeface="清松手寫體1" pitchFamily="2" charset="-120"/>
              <a:ea typeface="清松手寫體1" pitchFamily="2" charset="-120"/>
            </a:rPr>
            <a:t>可可麻糬包</a:t>
          </a:r>
          <a:endParaRPr lang="en-US" altLang="zh-TW" sz="9000" b="1" cap="none" spc="0">
            <a:ln w="0" cmpd="sng">
              <a:solidFill>
                <a:srgbClr val="FF3399"/>
              </a:solidFill>
              <a:prstDash val="solid"/>
            </a:ln>
            <a:pattFill prst="pct80">
              <a:fgClr>
                <a:srgbClr val="FF0000"/>
              </a:fgClr>
              <a:bgClr>
                <a:schemeClr val="bg1"/>
              </a:bgClr>
            </a:pattFill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  <a:latin typeface="清松手寫體1" pitchFamily="2" charset="-120"/>
            <a:ea typeface="清松手寫體1" pitchFamily="2" charset="-12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40671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8924925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22383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1514475</xdr:colOff>
      <xdr:row>0</xdr:row>
      <xdr:rowOff>609600</xdr:rowOff>
    </xdr:from>
    <xdr:to>
      <xdr:col>19</xdr:col>
      <xdr:colOff>1057275</xdr:colOff>
      <xdr:row>1</xdr:row>
      <xdr:rowOff>590550</xdr:rowOff>
    </xdr:to>
    <xdr:pic>
      <xdr:nvPicPr>
        <xdr:cNvPr id="14" name="Picture 205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232100" y="609600"/>
          <a:ext cx="2686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457200</xdr:colOff>
      <xdr:row>0</xdr:row>
      <xdr:rowOff>742950</xdr:rowOff>
    </xdr:from>
    <xdr:to>
      <xdr:col>17</xdr:col>
      <xdr:colOff>1238250</xdr:colOff>
      <xdr:row>1</xdr:row>
      <xdr:rowOff>571500</xdr:rowOff>
    </xdr:to>
    <xdr:pic>
      <xdr:nvPicPr>
        <xdr:cNvPr id="15" name="圖片 16" descr="林菁薇.jp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03200" y="7429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5628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6820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3911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1257300</xdr:colOff>
      <xdr:row>0</xdr:row>
      <xdr:rowOff>47625</xdr:rowOff>
    </xdr:from>
    <xdr:to>
      <xdr:col>12</xdr:col>
      <xdr:colOff>1038225</xdr:colOff>
      <xdr:row>2</xdr:row>
      <xdr:rowOff>1562100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3782675" y="47625"/>
          <a:ext cx="8858250" cy="519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1200150</xdr:rowOff>
    </xdr:from>
    <xdr:to>
      <xdr:col>17</xdr:col>
      <xdr:colOff>952500</xdr:colOff>
      <xdr:row>2</xdr:row>
      <xdr:rowOff>533400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803600" y="3162300"/>
          <a:ext cx="2676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1409700</xdr:rowOff>
    </xdr:from>
    <xdr:to>
      <xdr:col>17</xdr:col>
      <xdr:colOff>714375</xdr:colOff>
      <xdr:row>1</xdr:row>
      <xdr:rowOff>323850</xdr:rowOff>
    </xdr:to>
    <xdr:pic>
      <xdr:nvPicPr>
        <xdr:cNvPr id="16" name="圖片 23" descr="林菁薇.jp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889325" y="1409700"/>
          <a:ext cx="2352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11449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55149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1524000</xdr:colOff>
      <xdr:row>0</xdr:row>
      <xdr:rowOff>0</xdr:rowOff>
    </xdr:from>
    <xdr:to>
      <xdr:col>11</xdr:col>
      <xdr:colOff>828675</xdr:colOff>
      <xdr:row>2</xdr:row>
      <xdr:rowOff>1609725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27203400" y="0"/>
          <a:ext cx="8820150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1171575</xdr:colOff>
      <xdr:row>1</xdr:row>
      <xdr:rowOff>952500</xdr:rowOff>
    </xdr:from>
    <xdr:to>
      <xdr:col>16</xdr:col>
      <xdr:colOff>523875</xdr:colOff>
      <xdr:row>2</xdr:row>
      <xdr:rowOff>171450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206150" y="2790825"/>
          <a:ext cx="2676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1257300</xdr:colOff>
      <xdr:row>0</xdr:row>
      <xdr:rowOff>1009650</xdr:rowOff>
    </xdr:from>
    <xdr:to>
      <xdr:col>16</xdr:col>
      <xdr:colOff>285750</xdr:colOff>
      <xdr:row>1</xdr:row>
      <xdr:rowOff>76200</xdr:rowOff>
    </xdr:to>
    <xdr:pic>
      <xdr:nvPicPr>
        <xdr:cNvPr id="16" name="圖片 18" descr="林菁薇.jp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291875" y="10096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11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2006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1438275</xdr:colOff>
      <xdr:row>0</xdr:row>
      <xdr:rowOff>38100</xdr:rowOff>
    </xdr:from>
    <xdr:to>
      <xdr:col>12</xdr:col>
      <xdr:colOff>352425</xdr:colOff>
      <xdr:row>2</xdr:row>
      <xdr:rowOff>1009650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4039850" y="38100"/>
          <a:ext cx="7915275" cy="471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495300</xdr:colOff>
      <xdr:row>1</xdr:row>
      <xdr:rowOff>1104900</xdr:rowOff>
    </xdr:from>
    <xdr:to>
      <xdr:col>16</xdr:col>
      <xdr:colOff>1390650</xdr:colOff>
      <xdr:row>2</xdr:row>
      <xdr:rowOff>438150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498675" y="3133725"/>
          <a:ext cx="2695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581025</xdr:colOff>
      <xdr:row>0</xdr:row>
      <xdr:rowOff>1371600</xdr:rowOff>
    </xdr:from>
    <xdr:to>
      <xdr:col>16</xdr:col>
      <xdr:colOff>1143000</xdr:colOff>
      <xdr:row>1</xdr:row>
      <xdr:rowOff>228600</xdr:rowOff>
    </xdr:to>
    <xdr:pic>
      <xdr:nvPicPr>
        <xdr:cNvPr id="16" name="圖片 17" descr="林菁薇.jp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584400" y="1371600"/>
          <a:ext cx="2362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96;&#25104;2021.04&#21729;&#23567;ok0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菜單"/>
      <sheetName val="美"/>
      <sheetName val="第一週明細"/>
      <sheetName val="第二週明細"/>
      <sheetName val="第三週明細"/>
      <sheetName val="第四週明細"/>
      <sheetName val="第五週明細 "/>
      <sheetName val="直式"/>
      <sheetName val="直式-高職美編"/>
      <sheetName val="國小國中橫式美編"/>
      <sheetName val="直式-國中美編"/>
      <sheetName val="橫式"/>
    </sheetNames>
    <sheetDataSet>
      <sheetData sheetId="0" refreshError="1"/>
      <sheetData sheetId="1"/>
      <sheetData sheetId="2" refreshError="1"/>
      <sheetData sheetId="3" refreshError="1"/>
      <sheetData sheetId="4">
        <row r="37">
          <cell r="B37">
            <v>4</v>
          </cell>
        </row>
        <row r="38">
          <cell r="B38" t="str">
            <v>月</v>
          </cell>
          <cell r="W38">
            <v>96.5</v>
          </cell>
        </row>
        <row r="39">
          <cell r="B39">
            <v>16</v>
          </cell>
        </row>
        <row r="40">
          <cell r="B40" t="str">
            <v>日</v>
          </cell>
          <cell r="W40">
            <v>22.5</v>
          </cell>
        </row>
        <row r="42">
          <cell r="W42">
            <v>27</v>
          </cell>
        </row>
        <row r="44">
          <cell r="W44">
            <v>696.5</v>
          </cell>
        </row>
      </sheetData>
      <sheetData sheetId="5">
        <row r="5">
          <cell r="B5">
            <v>4</v>
          </cell>
        </row>
        <row r="6">
          <cell r="B6" t="str">
            <v>月</v>
          </cell>
          <cell r="W6">
            <v>95.5</v>
          </cell>
        </row>
        <row r="7">
          <cell r="B7">
            <v>19</v>
          </cell>
        </row>
        <row r="8">
          <cell r="B8" t="str">
            <v>日</v>
          </cell>
          <cell r="W8">
            <v>22</v>
          </cell>
        </row>
        <row r="10">
          <cell r="W10">
            <v>26.7</v>
          </cell>
        </row>
        <row r="12">
          <cell r="W12">
            <v>686.8</v>
          </cell>
        </row>
      </sheetData>
      <sheetData sheetId="6">
        <row r="5">
          <cell r="B5">
            <v>4</v>
          </cell>
        </row>
        <row r="6">
          <cell r="B6" t="str">
            <v>月</v>
          </cell>
          <cell r="W6">
            <v>96.5</v>
          </cell>
        </row>
        <row r="7">
          <cell r="B7">
            <v>26</v>
          </cell>
        </row>
        <row r="8">
          <cell r="B8" t="str">
            <v>日</v>
          </cell>
          <cell r="W8">
            <v>22</v>
          </cell>
        </row>
        <row r="10">
          <cell r="W10">
            <v>26.9</v>
          </cell>
        </row>
        <row r="12">
          <cell r="W12">
            <v>691.6</v>
          </cell>
        </row>
        <row r="13">
          <cell r="B13">
            <v>4</v>
          </cell>
        </row>
        <row r="14">
          <cell r="B14" t="str">
            <v>月</v>
          </cell>
          <cell r="W14">
            <v>95.5</v>
          </cell>
        </row>
        <row r="15">
          <cell r="B15">
            <v>27</v>
          </cell>
        </row>
        <row r="16">
          <cell r="B16" t="str">
            <v>日</v>
          </cell>
          <cell r="W16">
            <v>23</v>
          </cell>
        </row>
        <row r="18">
          <cell r="W18">
            <v>26.7</v>
          </cell>
        </row>
        <row r="20">
          <cell r="W20">
            <v>682.3</v>
          </cell>
        </row>
        <row r="21">
          <cell r="B21">
            <v>4</v>
          </cell>
        </row>
        <row r="22">
          <cell r="B22" t="str">
            <v>月</v>
          </cell>
          <cell r="W22">
            <v>95.5</v>
          </cell>
        </row>
        <row r="23">
          <cell r="B23">
            <v>28</v>
          </cell>
        </row>
        <row r="24">
          <cell r="B24" t="str">
            <v>日</v>
          </cell>
          <cell r="W24">
            <v>23.5</v>
          </cell>
        </row>
        <row r="26">
          <cell r="W26">
            <v>26.7</v>
          </cell>
        </row>
        <row r="28">
          <cell r="W28">
            <v>700.3</v>
          </cell>
        </row>
        <row r="29">
          <cell r="B29">
            <v>4</v>
          </cell>
        </row>
        <row r="30">
          <cell r="B30" t="str">
            <v>月</v>
          </cell>
          <cell r="W30">
            <v>95.5</v>
          </cell>
        </row>
        <row r="31">
          <cell r="B31">
            <v>29</v>
          </cell>
        </row>
        <row r="32">
          <cell r="B32" t="str">
            <v>日</v>
          </cell>
          <cell r="W32">
            <v>22</v>
          </cell>
        </row>
        <row r="34">
          <cell r="W34">
            <v>26.7</v>
          </cell>
        </row>
        <row r="36">
          <cell r="W36">
            <v>686.8</v>
          </cell>
        </row>
        <row r="37">
          <cell r="B37">
            <v>4</v>
          </cell>
        </row>
        <row r="38">
          <cell r="B38" t="str">
            <v>月</v>
          </cell>
          <cell r="W38">
            <v>95.5</v>
          </cell>
        </row>
        <row r="39">
          <cell r="B39">
            <v>30</v>
          </cell>
        </row>
        <row r="40">
          <cell r="B40" t="str">
            <v>日</v>
          </cell>
          <cell r="W40">
            <v>22.5</v>
          </cell>
        </row>
        <row r="42">
          <cell r="W42">
            <v>27.4</v>
          </cell>
        </row>
        <row r="44">
          <cell r="W44">
            <v>694.1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3"/>
  <sheetViews>
    <sheetView tabSelected="1" view="pageBreakPreview" zoomScale="30" zoomScaleNormal="20" zoomScaleSheetLayoutView="30" workbookViewId="0">
      <selection activeCell="E24" sqref="E24:H24"/>
    </sheetView>
  </sheetViews>
  <sheetFormatPr defaultColWidth="9" defaultRowHeight="16.2"/>
  <cols>
    <col min="1" max="3" width="25.6640625" style="844" customWidth="1"/>
    <col min="4" max="4" width="33" style="844" customWidth="1"/>
    <col min="5" max="7" width="25.6640625" style="844" customWidth="1"/>
    <col min="8" max="8" width="33.21875" style="844" customWidth="1"/>
    <col min="9" max="11" width="25.6640625" style="844" customWidth="1"/>
    <col min="12" max="12" width="30.77734375" style="844" customWidth="1"/>
    <col min="13" max="15" width="25.6640625" style="844" customWidth="1"/>
    <col min="16" max="16" width="31.109375" style="844" customWidth="1"/>
    <col min="17" max="19" width="25.6640625" style="844" customWidth="1"/>
    <col min="20" max="20" width="33" style="844" customWidth="1"/>
    <col min="21" max="16384" width="9" style="844"/>
  </cols>
  <sheetData>
    <row r="1" spans="1:22" ht="71.400000000000006" customHeight="1">
      <c r="A1" s="843" t="s">
        <v>419</v>
      </c>
      <c r="B1" s="843"/>
      <c r="C1" s="843"/>
      <c r="D1" s="843"/>
      <c r="E1" s="843"/>
      <c r="F1" s="843"/>
      <c r="G1" s="843"/>
      <c r="H1" s="843"/>
      <c r="O1" s="887" t="s">
        <v>293</v>
      </c>
      <c r="P1" s="887"/>
      <c r="Q1" s="887"/>
      <c r="R1" s="845"/>
      <c r="U1" s="846"/>
      <c r="V1" s="846"/>
    </row>
    <row r="2" spans="1:22" ht="51.75" customHeight="1">
      <c r="A2" s="843"/>
      <c r="B2" s="843"/>
      <c r="C2" s="843"/>
      <c r="D2" s="843"/>
      <c r="E2" s="843"/>
      <c r="F2" s="843"/>
      <c r="G2" s="843"/>
      <c r="H2" s="843"/>
      <c r="O2" s="887" t="s">
        <v>0</v>
      </c>
      <c r="P2" s="887"/>
      <c r="Q2" s="887"/>
      <c r="R2" s="847"/>
      <c r="U2" s="846"/>
      <c r="V2" s="846"/>
    </row>
    <row r="3" spans="1:22" ht="60.6" customHeight="1" thickBot="1">
      <c r="A3" s="848"/>
      <c r="B3" s="848"/>
      <c r="C3" s="848"/>
      <c r="D3" s="848"/>
      <c r="E3" s="848"/>
      <c r="F3" s="848"/>
      <c r="G3" s="848"/>
      <c r="H3" s="848"/>
      <c r="O3" s="849"/>
      <c r="P3" s="849"/>
      <c r="Q3" s="850"/>
      <c r="R3" s="850"/>
      <c r="U3" s="846"/>
      <c r="V3" s="846"/>
    </row>
    <row r="4" spans="1:22" s="807" customFormat="1" ht="45.75" customHeight="1" thickBot="1">
      <c r="A4" s="894"/>
      <c r="B4" s="895"/>
      <c r="C4" s="895"/>
      <c r="D4" s="896"/>
      <c r="E4" s="894"/>
      <c r="F4" s="895"/>
      <c r="G4" s="895"/>
      <c r="H4" s="896"/>
      <c r="I4" s="894"/>
      <c r="J4" s="895"/>
      <c r="K4" s="895"/>
      <c r="L4" s="896"/>
      <c r="M4" s="894" t="str">
        <f>第一週明細!$B$29&amp;第一週明細!$B$30&amp;第一週明細!$B$31&amp;第一週明細!$B$32&amp;"(四)"</f>
        <v>4月1日(四)</v>
      </c>
      <c r="N4" s="895"/>
      <c r="O4" s="895"/>
      <c r="P4" s="896"/>
      <c r="Q4" s="894" t="str">
        <f>第一週明細!$B$37&amp;第一週明細!$B$38&amp;第一週明細!$B$39&amp;第一週明細!$B$40&amp;"(五)"</f>
        <v>4月2日(五)</v>
      </c>
      <c r="R4" s="895"/>
      <c r="S4" s="895"/>
      <c r="T4" s="896"/>
      <c r="U4" s="846"/>
      <c r="V4" s="846"/>
    </row>
    <row r="5" spans="1:22" s="808" customFormat="1" ht="54.9" customHeight="1">
      <c r="A5" s="891"/>
      <c r="B5" s="897"/>
      <c r="C5" s="897"/>
      <c r="D5" s="898"/>
      <c r="E5" s="891"/>
      <c r="F5" s="892"/>
      <c r="G5" s="892"/>
      <c r="H5" s="893"/>
      <c r="I5" s="888"/>
      <c r="J5" s="889"/>
      <c r="K5" s="889"/>
      <c r="L5" s="890"/>
      <c r="M5" s="888" t="s">
        <v>425</v>
      </c>
      <c r="N5" s="889"/>
      <c r="O5" s="889"/>
      <c r="P5" s="890"/>
      <c r="Q5" s="891"/>
      <c r="R5" s="892"/>
      <c r="S5" s="892"/>
      <c r="T5" s="893"/>
      <c r="U5" s="846"/>
      <c r="V5" s="846"/>
    </row>
    <row r="6" spans="1:22" s="808" customFormat="1" ht="54.9" customHeight="1">
      <c r="A6" s="888"/>
      <c r="B6" s="889"/>
      <c r="C6" s="889"/>
      <c r="D6" s="890"/>
      <c r="E6" s="888"/>
      <c r="F6" s="889"/>
      <c r="G6" s="889"/>
      <c r="H6" s="890"/>
      <c r="I6" s="888"/>
      <c r="J6" s="889"/>
      <c r="K6" s="889"/>
      <c r="L6" s="890"/>
      <c r="M6" s="888" t="s">
        <v>295</v>
      </c>
      <c r="N6" s="889"/>
      <c r="O6" s="889"/>
      <c r="P6" s="890"/>
      <c r="Q6" s="888"/>
      <c r="R6" s="889"/>
      <c r="S6" s="889"/>
      <c r="T6" s="890"/>
      <c r="U6" s="846"/>
      <c r="V6" s="846"/>
    </row>
    <row r="7" spans="1:22" s="808" customFormat="1" ht="54.9" customHeight="1">
      <c r="A7" s="888"/>
      <c r="B7" s="889"/>
      <c r="C7" s="889"/>
      <c r="D7" s="890"/>
      <c r="E7" s="888"/>
      <c r="F7" s="889"/>
      <c r="G7" s="889"/>
      <c r="H7" s="890"/>
      <c r="I7" s="888"/>
      <c r="J7" s="889"/>
      <c r="K7" s="889"/>
      <c r="L7" s="890"/>
      <c r="M7" s="888" t="s">
        <v>296</v>
      </c>
      <c r="N7" s="889"/>
      <c r="O7" s="889"/>
      <c r="P7" s="890"/>
      <c r="Q7" s="888" t="s">
        <v>294</v>
      </c>
      <c r="R7" s="889"/>
      <c r="S7" s="889"/>
      <c r="T7" s="890"/>
      <c r="U7" s="846"/>
      <c r="V7" s="846"/>
    </row>
    <row r="8" spans="1:22" s="808" customFormat="1" ht="54.9" customHeight="1">
      <c r="A8" s="888"/>
      <c r="B8" s="889"/>
      <c r="C8" s="889"/>
      <c r="D8" s="890"/>
      <c r="E8" s="888"/>
      <c r="F8" s="889"/>
      <c r="G8" s="889"/>
      <c r="H8" s="890"/>
      <c r="I8" s="888"/>
      <c r="J8" s="889"/>
      <c r="K8" s="889"/>
      <c r="L8" s="890"/>
      <c r="M8" s="888" t="s">
        <v>417</v>
      </c>
      <c r="N8" s="889"/>
      <c r="O8" s="889"/>
      <c r="P8" s="890"/>
      <c r="Q8" s="888"/>
      <c r="R8" s="889"/>
      <c r="S8" s="889"/>
      <c r="T8" s="890"/>
      <c r="U8" s="846"/>
      <c r="V8" s="846"/>
    </row>
    <row r="9" spans="1:22" s="808" customFormat="1" ht="54.9" customHeight="1">
      <c r="A9" s="888"/>
      <c r="B9" s="899"/>
      <c r="C9" s="899"/>
      <c r="D9" s="900"/>
      <c r="E9" s="888"/>
      <c r="F9" s="889"/>
      <c r="G9" s="889"/>
      <c r="H9" s="890"/>
      <c r="I9" s="888"/>
      <c r="J9" s="889"/>
      <c r="K9" s="889"/>
      <c r="L9" s="890"/>
      <c r="M9" s="888" t="s">
        <v>408</v>
      </c>
      <c r="N9" s="889"/>
      <c r="O9" s="889"/>
      <c r="P9" s="890"/>
      <c r="Q9" s="888"/>
      <c r="R9" s="889"/>
      <c r="S9" s="889"/>
      <c r="T9" s="890"/>
      <c r="U9" s="846"/>
      <c r="V9" s="846"/>
    </row>
    <row r="10" spans="1:22" s="808" customFormat="1" ht="54.9" customHeight="1" thickBot="1">
      <c r="A10" s="901"/>
      <c r="B10" s="902"/>
      <c r="C10" s="902"/>
      <c r="D10" s="903"/>
      <c r="E10" s="901"/>
      <c r="F10" s="904"/>
      <c r="G10" s="904"/>
      <c r="H10" s="905"/>
      <c r="I10" s="888"/>
      <c r="J10" s="889"/>
      <c r="K10" s="889"/>
      <c r="L10" s="890"/>
      <c r="M10" s="888" t="s">
        <v>297</v>
      </c>
      <c r="N10" s="889"/>
      <c r="O10" s="889"/>
      <c r="P10" s="890"/>
      <c r="Q10" s="901"/>
      <c r="R10" s="904"/>
      <c r="S10" s="904"/>
      <c r="T10" s="905"/>
      <c r="U10" s="846"/>
      <c r="V10" s="846"/>
    </row>
    <row r="11" spans="1:22" ht="31.5" hidden="1" customHeight="1" thickBot="1">
      <c r="A11" s="851"/>
      <c r="B11" s="852"/>
      <c r="C11" s="852"/>
      <c r="D11" s="853"/>
      <c r="E11" s="854"/>
      <c r="F11" s="855"/>
      <c r="G11" s="855"/>
      <c r="H11" s="856"/>
      <c r="I11" s="857"/>
      <c r="J11" s="858"/>
      <c r="K11" s="858"/>
      <c r="L11" s="859"/>
      <c r="M11" s="857"/>
      <c r="N11" s="858"/>
      <c r="O11" s="858"/>
      <c r="P11" s="859"/>
      <c r="Q11" s="857"/>
      <c r="R11" s="858"/>
      <c r="S11" s="858"/>
      <c r="T11" s="859"/>
      <c r="U11" s="846"/>
      <c r="V11" s="846"/>
    </row>
    <row r="12" spans="1:22" ht="25.5" customHeight="1">
      <c r="A12" s="828" t="s">
        <v>253</v>
      </c>
      <c r="B12" s="829">
        <f>第一週明細!W12</f>
        <v>0</v>
      </c>
      <c r="C12" s="829" t="s">
        <v>1</v>
      </c>
      <c r="D12" s="830">
        <f>第一週明細!W8</f>
        <v>0</v>
      </c>
      <c r="E12" s="860" t="s">
        <v>254</v>
      </c>
      <c r="F12" s="861">
        <f>第一週明細!W20</f>
        <v>0</v>
      </c>
      <c r="G12" s="861" t="s">
        <v>1</v>
      </c>
      <c r="H12" s="862">
        <f>第一週明細!W16</f>
        <v>0</v>
      </c>
      <c r="I12" s="860" t="s">
        <v>254</v>
      </c>
      <c r="J12" s="863">
        <f>第一週明細!W28</f>
        <v>0</v>
      </c>
      <c r="K12" s="861" t="s">
        <v>1</v>
      </c>
      <c r="L12" s="864">
        <f>第一週明細!W24</f>
        <v>0</v>
      </c>
      <c r="M12" s="860" t="s">
        <v>254</v>
      </c>
      <c r="N12" s="863">
        <f>第一週明細!W36</f>
        <v>691.3</v>
      </c>
      <c r="O12" s="861" t="s">
        <v>1</v>
      </c>
      <c r="P12" s="864">
        <f>第一週明細!W32</f>
        <v>22.5</v>
      </c>
      <c r="Q12" s="860" t="s">
        <v>254</v>
      </c>
      <c r="R12" s="863">
        <f>第一週明細!W44</f>
        <v>0</v>
      </c>
      <c r="S12" s="861" t="s">
        <v>1</v>
      </c>
      <c r="T12" s="864">
        <f>第一週明細!W40</f>
        <v>0</v>
      </c>
      <c r="U12" s="846"/>
      <c r="V12" s="846"/>
    </row>
    <row r="13" spans="1:22" ht="30.75" customHeight="1" thickBot="1">
      <c r="A13" s="865" t="s">
        <v>2</v>
      </c>
      <c r="B13" s="836">
        <f>第一週明細!W6</f>
        <v>0</v>
      </c>
      <c r="C13" s="836" t="s">
        <v>3</v>
      </c>
      <c r="D13" s="835">
        <f>第一週明細!W10</f>
        <v>0</v>
      </c>
      <c r="E13" s="865" t="s">
        <v>255</v>
      </c>
      <c r="F13" s="836">
        <f>第一週明細!W14</f>
        <v>0</v>
      </c>
      <c r="G13" s="836" t="s">
        <v>256</v>
      </c>
      <c r="H13" s="835">
        <f>第一週明細!W18</f>
        <v>0</v>
      </c>
      <c r="I13" s="865" t="s">
        <v>255</v>
      </c>
      <c r="J13" s="836">
        <f>第一週明細!W22</f>
        <v>0</v>
      </c>
      <c r="K13" s="836" t="s">
        <v>3</v>
      </c>
      <c r="L13" s="835">
        <f>第一週明細!W26</f>
        <v>0</v>
      </c>
      <c r="M13" s="865" t="s">
        <v>255</v>
      </c>
      <c r="N13" s="836">
        <f>第一週明細!W30</f>
        <v>95.5</v>
      </c>
      <c r="O13" s="836" t="s">
        <v>3</v>
      </c>
      <c r="P13" s="835">
        <f>第一週明細!W34</f>
        <v>26.7</v>
      </c>
      <c r="Q13" s="865" t="s">
        <v>255</v>
      </c>
      <c r="R13" s="836">
        <f>第一週明細!W38</f>
        <v>0</v>
      </c>
      <c r="S13" s="836" t="s">
        <v>3</v>
      </c>
      <c r="T13" s="835">
        <f>第一週明細!W42</f>
        <v>0</v>
      </c>
      <c r="U13" s="846"/>
      <c r="V13" s="846"/>
    </row>
    <row r="14" spans="1:22" s="807" customFormat="1" ht="55.5" customHeight="1" thickBot="1">
      <c r="A14" s="906" t="str">
        <f>第二週明細!$B$5&amp;第二週明細!$B$6&amp;第二週明細!$B$7&amp;第二週明細!$B$8&amp;"(一)"</f>
        <v>4月5日(一)</v>
      </c>
      <c r="B14" s="907"/>
      <c r="C14" s="907"/>
      <c r="D14" s="908"/>
      <c r="E14" s="894" t="str">
        <f>第二週明細!$B$13&amp;第二週明細!$B$14&amp;第二週明細!$B$15&amp;第二週明細!$B$16&amp;"(二)"</f>
        <v>4月6日(二)</v>
      </c>
      <c r="F14" s="895"/>
      <c r="G14" s="895"/>
      <c r="H14" s="896"/>
      <c r="I14" s="894" t="str">
        <f>第二週明細!$B$21&amp;第二週明細!$B$22&amp;第二週明細!$B$23&amp;第二週明細!$B$24&amp;"(三)"</f>
        <v>4月7日(三)</v>
      </c>
      <c r="J14" s="895"/>
      <c r="K14" s="895"/>
      <c r="L14" s="896"/>
      <c r="M14" s="894" t="str">
        <f>第二週明細!$B$29&amp;第二週明細!$B$30&amp;第二週明細!$B$31&amp;第二週明細!$B$32&amp;"(四)"</f>
        <v>4月8日(四)</v>
      </c>
      <c r="N14" s="895"/>
      <c r="O14" s="895"/>
      <c r="P14" s="896"/>
      <c r="Q14" s="894" t="str">
        <f>第二週明細!$B$37&amp;第二週明細!$B$38&amp;第二週明細!$B$39&amp;第二週明細!$B$40&amp;"(五)"</f>
        <v>4月9日(五)</v>
      </c>
      <c r="R14" s="895"/>
      <c r="S14" s="895"/>
      <c r="T14" s="896"/>
      <c r="U14" s="846"/>
      <c r="V14" s="846"/>
    </row>
    <row r="15" spans="1:22" s="808" customFormat="1" ht="54.9" customHeight="1">
      <c r="A15" s="888"/>
      <c r="B15" s="889"/>
      <c r="C15" s="889"/>
      <c r="D15" s="890"/>
      <c r="E15" s="888" t="s">
        <v>177</v>
      </c>
      <c r="F15" s="889"/>
      <c r="G15" s="889"/>
      <c r="H15" s="890"/>
      <c r="I15" s="888" t="s">
        <v>387</v>
      </c>
      <c r="J15" s="909"/>
      <c r="K15" s="909"/>
      <c r="L15" s="890"/>
      <c r="M15" s="888" t="s">
        <v>425</v>
      </c>
      <c r="N15" s="889"/>
      <c r="O15" s="889"/>
      <c r="P15" s="890"/>
      <c r="Q15" s="888" t="s">
        <v>257</v>
      </c>
      <c r="R15" s="889"/>
      <c r="S15" s="889"/>
      <c r="T15" s="890"/>
      <c r="U15" s="846"/>
      <c r="V15" s="846"/>
    </row>
    <row r="16" spans="1:22" s="808" customFormat="1" ht="54.9" customHeight="1">
      <c r="A16" s="888"/>
      <c r="B16" s="889"/>
      <c r="C16" s="889"/>
      <c r="D16" s="890"/>
      <c r="E16" s="888" t="s">
        <v>180</v>
      </c>
      <c r="F16" s="889"/>
      <c r="G16" s="889"/>
      <c r="H16" s="890"/>
      <c r="I16" s="888" t="s">
        <v>183</v>
      </c>
      <c r="J16" s="889"/>
      <c r="K16" s="889"/>
      <c r="L16" s="890"/>
      <c r="M16" s="888" t="s">
        <v>341</v>
      </c>
      <c r="N16" s="889"/>
      <c r="O16" s="889"/>
      <c r="P16" s="890"/>
      <c r="Q16" s="888" t="s">
        <v>182</v>
      </c>
      <c r="R16" s="889"/>
      <c r="S16" s="889"/>
      <c r="T16" s="890"/>
      <c r="U16" s="846"/>
      <c r="V16" s="846"/>
    </row>
    <row r="17" spans="1:24" s="808" customFormat="1" ht="54.9" customHeight="1">
      <c r="A17" s="888" t="s">
        <v>294</v>
      </c>
      <c r="B17" s="889"/>
      <c r="C17" s="889"/>
      <c r="D17" s="890"/>
      <c r="E17" s="888" t="s">
        <v>339</v>
      </c>
      <c r="F17" s="889"/>
      <c r="G17" s="889"/>
      <c r="H17" s="890"/>
      <c r="I17" s="888" t="s">
        <v>463</v>
      </c>
      <c r="J17" s="909"/>
      <c r="K17" s="909"/>
      <c r="L17" s="890"/>
      <c r="M17" s="888" t="s">
        <v>342</v>
      </c>
      <c r="N17" s="889"/>
      <c r="O17" s="889"/>
      <c r="P17" s="890"/>
      <c r="Q17" s="888" t="s">
        <v>399</v>
      </c>
      <c r="R17" s="889"/>
      <c r="S17" s="889"/>
      <c r="T17" s="890"/>
      <c r="U17" s="846"/>
      <c r="V17" s="846"/>
    </row>
    <row r="18" spans="1:24" s="808" customFormat="1" ht="54.9" customHeight="1">
      <c r="A18" s="888"/>
      <c r="B18" s="889"/>
      <c r="C18" s="889"/>
      <c r="D18" s="890"/>
      <c r="E18" s="888" t="s">
        <v>298</v>
      </c>
      <c r="F18" s="889"/>
      <c r="G18" s="889"/>
      <c r="H18" s="890"/>
      <c r="I18" s="888" t="s">
        <v>527</v>
      </c>
      <c r="J18" s="889"/>
      <c r="K18" s="889"/>
      <c r="L18" s="890"/>
      <c r="M18" s="888" t="s">
        <v>181</v>
      </c>
      <c r="N18" s="889"/>
      <c r="O18" s="889"/>
      <c r="P18" s="890"/>
      <c r="Q18" s="910" t="s">
        <v>522</v>
      </c>
      <c r="R18" s="911"/>
      <c r="S18" s="911"/>
      <c r="T18" s="912"/>
    </row>
    <row r="19" spans="1:24" s="808" customFormat="1" ht="54.9" customHeight="1">
      <c r="A19" s="888"/>
      <c r="B19" s="889"/>
      <c r="C19" s="889"/>
      <c r="D19" s="890"/>
      <c r="E19" s="888" t="s">
        <v>408</v>
      </c>
      <c r="F19" s="889"/>
      <c r="G19" s="889"/>
      <c r="H19" s="890"/>
      <c r="I19" s="888" t="s">
        <v>409</v>
      </c>
      <c r="J19" s="889"/>
      <c r="K19" s="889"/>
      <c r="L19" s="890"/>
      <c r="M19" s="888" t="s">
        <v>408</v>
      </c>
      <c r="N19" s="889"/>
      <c r="O19" s="889"/>
      <c r="P19" s="890"/>
      <c r="Q19" s="888" t="s">
        <v>409</v>
      </c>
      <c r="R19" s="889"/>
      <c r="S19" s="889"/>
      <c r="T19" s="890"/>
    </row>
    <row r="20" spans="1:24" s="808" customFormat="1" ht="54.9" customHeight="1" thickBot="1">
      <c r="A20" s="888"/>
      <c r="B20" s="889"/>
      <c r="C20" s="889"/>
      <c r="D20" s="890"/>
      <c r="E20" s="888" t="s">
        <v>431</v>
      </c>
      <c r="F20" s="889"/>
      <c r="G20" s="889"/>
      <c r="H20" s="890"/>
      <c r="I20" s="888" t="s">
        <v>528</v>
      </c>
      <c r="J20" s="889"/>
      <c r="K20" s="889"/>
      <c r="L20" s="890"/>
      <c r="M20" s="888" t="s">
        <v>179</v>
      </c>
      <c r="N20" s="889"/>
      <c r="O20" s="889"/>
      <c r="P20" s="890"/>
      <c r="Q20" s="888" t="s">
        <v>290</v>
      </c>
      <c r="R20" s="889"/>
      <c r="S20" s="889"/>
      <c r="T20" s="890"/>
    </row>
    <row r="21" spans="1:24" ht="1.5" customHeight="1" thickBot="1">
      <c r="A21" s="828" t="s">
        <v>253</v>
      </c>
      <c r="B21" s="829"/>
      <c r="C21" s="829" t="s">
        <v>1</v>
      </c>
      <c r="D21" s="830" t="str">
        <f>第一週明細!W17</f>
        <v>蛋白質：</v>
      </c>
      <c r="E21" s="831"/>
      <c r="F21" s="832"/>
      <c r="G21" s="832"/>
      <c r="H21" s="833"/>
      <c r="I21" s="837"/>
      <c r="J21" s="838"/>
      <c r="K21" s="838"/>
      <c r="L21" s="839"/>
      <c r="M21" s="837"/>
      <c r="N21" s="838"/>
      <c r="O21" s="838"/>
      <c r="P21" s="839"/>
      <c r="Q21" s="798" t="s">
        <v>291</v>
      </c>
      <c r="R21" s="799"/>
      <c r="S21" s="799"/>
      <c r="T21" s="800"/>
      <c r="U21" s="808"/>
      <c r="V21" s="808"/>
      <c r="W21" s="808"/>
      <c r="X21" s="808"/>
    </row>
    <row r="22" spans="1:24" ht="29.25" customHeight="1">
      <c r="A22" s="828" t="s">
        <v>254</v>
      </c>
      <c r="B22" s="829">
        <f>第二週明細!W12</f>
        <v>0</v>
      </c>
      <c r="C22" s="829" t="s">
        <v>1</v>
      </c>
      <c r="D22" s="830">
        <f>第二週明細!W8</f>
        <v>0</v>
      </c>
      <c r="E22" s="834" t="s">
        <v>254</v>
      </c>
      <c r="F22" s="802">
        <f>第二週明細!W20</f>
        <v>686.8</v>
      </c>
      <c r="G22" s="802" t="s">
        <v>1</v>
      </c>
      <c r="H22" s="803">
        <f>第二週明細!W16</f>
        <v>23</v>
      </c>
      <c r="I22" s="801" t="s">
        <v>254</v>
      </c>
      <c r="J22" s="802">
        <f>第二週明細!W28</f>
        <v>691.3</v>
      </c>
      <c r="K22" s="802" t="s">
        <v>1</v>
      </c>
      <c r="L22" s="803">
        <f>第二週明細!W24</f>
        <v>22.5</v>
      </c>
      <c r="M22" s="801" t="s">
        <v>254</v>
      </c>
      <c r="N22" s="802">
        <f>第二週明細!W36</f>
        <v>686.8</v>
      </c>
      <c r="O22" s="802" t="s">
        <v>1</v>
      </c>
      <c r="P22" s="803">
        <f>第二週明細!W32</f>
        <v>22</v>
      </c>
      <c r="Q22" s="801" t="s">
        <v>292</v>
      </c>
      <c r="R22" s="802">
        <f>第二週明細!W44</f>
        <v>682.3</v>
      </c>
      <c r="S22" s="802" t="s">
        <v>1</v>
      </c>
      <c r="T22" s="803">
        <f>第二週明細!W40</f>
        <v>21.5</v>
      </c>
      <c r="U22" s="846"/>
      <c r="V22" s="846"/>
    </row>
    <row r="23" spans="1:24" ht="28.5" customHeight="1" thickBot="1">
      <c r="A23" s="835" t="s">
        <v>255</v>
      </c>
      <c r="B23" s="835">
        <f>第二週明細!W6</f>
        <v>0</v>
      </c>
      <c r="C23" s="836" t="s">
        <v>3</v>
      </c>
      <c r="D23" s="835">
        <f>第二週明細!W10</f>
        <v>0</v>
      </c>
      <c r="E23" s="804" t="s">
        <v>255</v>
      </c>
      <c r="F23" s="805">
        <f>第二週明細!W14</f>
        <v>95.5</v>
      </c>
      <c r="G23" s="805" t="s">
        <v>3</v>
      </c>
      <c r="H23" s="806">
        <f>第二週明細!W18</f>
        <v>26.7</v>
      </c>
      <c r="I23" s="804" t="s">
        <v>255</v>
      </c>
      <c r="J23" s="805">
        <f>第二週明細!W22</f>
        <v>95.5</v>
      </c>
      <c r="K23" s="805" t="s">
        <v>3</v>
      </c>
      <c r="L23" s="805">
        <f>第二週明細!W26</f>
        <v>26.7</v>
      </c>
      <c r="M23" s="805" t="s">
        <v>255</v>
      </c>
      <c r="N23" s="805">
        <f>第二週明細!W30</f>
        <v>95.5</v>
      </c>
      <c r="O23" s="805" t="s">
        <v>3</v>
      </c>
      <c r="P23" s="806">
        <f>第二週明細!W34</f>
        <v>26.7</v>
      </c>
      <c r="Q23" s="804" t="s">
        <v>287</v>
      </c>
      <c r="R23" s="805">
        <f>第二週明細!W38</f>
        <v>95.5</v>
      </c>
      <c r="S23" s="805" t="s">
        <v>3</v>
      </c>
      <c r="T23" s="806">
        <f>第二週明細!W42</f>
        <v>26.7</v>
      </c>
      <c r="U23" s="846"/>
      <c r="V23" s="846"/>
    </row>
    <row r="24" spans="1:24" s="807" customFormat="1" ht="50.25" customHeight="1" thickBot="1">
      <c r="A24" s="906" t="str">
        <f>第三週明細!$B$5&amp;第三週明細!$B$6&amp;第三週明細!$B$7&amp;第三週明細!$B$8&amp;"(一)"</f>
        <v>4月12日(一)</v>
      </c>
      <c r="B24" s="907"/>
      <c r="C24" s="907"/>
      <c r="D24" s="908"/>
      <c r="E24" s="894" t="str">
        <f>第三週明細!$B$13&amp;第三週明細!$B$14&amp;第三週明細!$B$15&amp;第三週明細!$B$16&amp;"(二)"</f>
        <v>4月13日(二)</v>
      </c>
      <c r="F24" s="895"/>
      <c r="G24" s="895"/>
      <c r="H24" s="896"/>
      <c r="I24" s="894" t="str">
        <f>第三週明細!$B$21&amp;第三週明細!$B$22&amp;第三週明細!$B$23&amp;第三週明細!$B$24&amp;"(三)"</f>
        <v>4月14日(三)</v>
      </c>
      <c r="J24" s="895"/>
      <c r="K24" s="895"/>
      <c r="L24" s="896"/>
      <c r="M24" s="894" t="str">
        <f>第三週明細!$B$29&amp;第三週明細!$B$30&amp;第三週明細!$B$31&amp;第三週明細!$B$32&amp;"(四)"</f>
        <v>4月15日(四)</v>
      </c>
      <c r="N24" s="895"/>
      <c r="O24" s="895"/>
      <c r="P24" s="896"/>
      <c r="Q24" s="894" t="str">
        <f>第三週明細!$B$37&amp;第三週明細!$B$38&amp;第三週明細!$B$39&amp;第三週明細!$B$40&amp;"(五)"</f>
        <v>4月16日(五)</v>
      </c>
      <c r="R24" s="895"/>
      <c r="S24" s="895"/>
      <c r="T24" s="896"/>
      <c r="U24" s="846"/>
      <c r="V24" s="846"/>
    </row>
    <row r="25" spans="1:24" s="808" customFormat="1" ht="54.9" customHeight="1">
      <c r="A25" s="888" t="s">
        <v>177</v>
      </c>
      <c r="B25" s="889"/>
      <c r="C25" s="889"/>
      <c r="D25" s="890"/>
      <c r="E25" s="888" t="s">
        <v>177</v>
      </c>
      <c r="F25" s="889"/>
      <c r="G25" s="889"/>
      <c r="H25" s="890"/>
      <c r="I25" s="888" t="s">
        <v>388</v>
      </c>
      <c r="J25" s="909"/>
      <c r="K25" s="909"/>
      <c r="L25" s="890"/>
      <c r="M25" s="888" t="s">
        <v>425</v>
      </c>
      <c r="N25" s="889"/>
      <c r="O25" s="889"/>
      <c r="P25" s="890"/>
      <c r="Q25" s="888" t="s">
        <v>258</v>
      </c>
      <c r="R25" s="889"/>
      <c r="S25" s="889"/>
      <c r="T25" s="890"/>
      <c r="U25" s="846"/>
      <c r="V25" s="846"/>
    </row>
    <row r="26" spans="1:24" s="808" customFormat="1" ht="54.9" customHeight="1">
      <c r="A26" s="888" t="s">
        <v>301</v>
      </c>
      <c r="B26" s="889"/>
      <c r="C26" s="889"/>
      <c r="D26" s="890"/>
      <c r="E26" s="888" t="s">
        <v>343</v>
      </c>
      <c r="F26" s="889"/>
      <c r="G26" s="889"/>
      <c r="H26" s="890"/>
      <c r="I26" s="888" t="s">
        <v>178</v>
      </c>
      <c r="J26" s="889"/>
      <c r="K26" s="889"/>
      <c r="L26" s="890"/>
      <c r="M26" s="888" t="s">
        <v>302</v>
      </c>
      <c r="N26" s="889"/>
      <c r="O26" s="889"/>
      <c r="P26" s="890"/>
      <c r="Q26" s="888" t="s">
        <v>288</v>
      </c>
      <c r="R26" s="889"/>
      <c r="S26" s="889"/>
      <c r="T26" s="890"/>
      <c r="U26" s="846"/>
      <c r="V26" s="846"/>
    </row>
    <row r="27" spans="1:24" s="808" customFormat="1" ht="54.9" customHeight="1">
      <c r="A27" s="888" t="s">
        <v>524</v>
      </c>
      <c r="B27" s="889"/>
      <c r="C27" s="889"/>
      <c r="D27" s="890"/>
      <c r="E27" s="888" t="s">
        <v>373</v>
      </c>
      <c r="F27" s="889"/>
      <c r="G27" s="889"/>
      <c r="H27" s="890"/>
      <c r="I27" s="888" t="s">
        <v>439</v>
      </c>
      <c r="J27" s="889"/>
      <c r="K27" s="889"/>
      <c r="L27" s="890"/>
      <c r="M27" s="888" t="s">
        <v>525</v>
      </c>
      <c r="N27" s="889"/>
      <c r="O27" s="889"/>
      <c r="P27" s="890"/>
      <c r="Q27" s="888" t="s">
        <v>289</v>
      </c>
      <c r="R27" s="889"/>
      <c r="S27" s="889"/>
      <c r="T27" s="890"/>
      <c r="U27" s="846"/>
      <c r="V27" s="846"/>
    </row>
    <row r="28" spans="1:24" s="808" customFormat="1" ht="54.9" customHeight="1">
      <c r="A28" s="888" t="s">
        <v>372</v>
      </c>
      <c r="B28" s="889"/>
      <c r="C28" s="889"/>
      <c r="D28" s="890"/>
      <c r="E28" s="910" t="s">
        <v>400</v>
      </c>
      <c r="F28" s="911"/>
      <c r="G28" s="911"/>
      <c r="H28" s="912"/>
      <c r="I28" s="910" t="s">
        <v>438</v>
      </c>
      <c r="J28" s="911"/>
      <c r="K28" s="911"/>
      <c r="L28" s="912"/>
      <c r="M28" s="888" t="s">
        <v>371</v>
      </c>
      <c r="N28" s="889"/>
      <c r="O28" s="889"/>
      <c r="P28" s="890"/>
      <c r="Q28" s="888" t="s">
        <v>392</v>
      </c>
      <c r="R28" s="889"/>
      <c r="S28" s="889"/>
      <c r="T28" s="890"/>
      <c r="U28" s="846"/>
      <c r="V28" s="846"/>
    </row>
    <row r="29" spans="1:24" s="808" customFormat="1" ht="54.9" customHeight="1">
      <c r="A29" s="888" t="s">
        <v>408</v>
      </c>
      <c r="B29" s="889"/>
      <c r="C29" s="889"/>
      <c r="D29" s="890"/>
      <c r="E29" s="888" t="s">
        <v>409</v>
      </c>
      <c r="F29" s="889"/>
      <c r="G29" s="889"/>
      <c r="H29" s="890"/>
      <c r="I29" s="888" t="s">
        <v>408</v>
      </c>
      <c r="J29" s="889"/>
      <c r="K29" s="889"/>
      <c r="L29" s="890"/>
      <c r="M29" s="888" t="s">
        <v>408</v>
      </c>
      <c r="N29" s="889"/>
      <c r="O29" s="889"/>
      <c r="P29" s="890"/>
      <c r="Q29" s="888" t="s">
        <v>409</v>
      </c>
      <c r="R29" s="889"/>
      <c r="S29" s="889"/>
      <c r="T29" s="890"/>
      <c r="U29" s="846"/>
      <c r="V29" s="846"/>
    </row>
    <row r="30" spans="1:24" s="808" customFormat="1" ht="54.9" customHeight="1" thickBot="1">
      <c r="A30" s="888" t="s">
        <v>405</v>
      </c>
      <c r="B30" s="889"/>
      <c r="C30" s="889"/>
      <c r="D30" s="890"/>
      <c r="E30" s="888" t="s">
        <v>432</v>
      </c>
      <c r="F30" s="889"/>
      <c r="G30" s="889"/>
      <c r="H30" s="890"/>
      <c r="I30" s="901" t="s">
        <v>344</v>
      </c>
      <c r="J30" s="904"/>
      <c r="K30" s="904"/>
      <c r="L30" s="905"/>
      <c r="M30" s="888" t="s">
        <v>299</v>
      </c>
      <c r="N30" s="889"/>
      <c r="O30" s="889"/>
      <c r="P30" s="890"/>
      <c r="Q30" s="888" t="s">
        <v>345</v>
      </c>
      <c r="R30" s="889"/>
      <c r="S30" s="889"/>
      <c r="T30" s="890"/>
      <c r="U30" s="846"/>
      <c r="V30" s="846"/>
    </row>
    <row r="31" spans="1:24" ht="2.25" customHeight="1" thickBot="1">
      <c r="A31" s="831"/>
      <c r="B31" s="832"/>
      <c r="C31" s="832"/>
      <c r="D31" s="833"/>
      <c r="E31" s="837"/>
      <c r="F31" s="838"/>
      <c r="G31" s="838"/>
      <c r="H31" s="839"/>
      <c r="I31" s="837"/>
      <c r="J31" s="838"/>
      <c r="K31" s="838"/>
      <c r="L31" s="839"/>
      <c r="M31" s="837"/>
      <c r="N31" s="838"/>
      <c r="O31" s="838"/>
      <c r="P31" s="839"/>
      <c r="Q31" s="837"/>
      <c r="R31" s="838"/>
      <c r="S31" s="838"/>
      <c r="T31" s="839"/>
      <c r="U31" s="846"/>
      <c r="V31" s="846"/>
    </row>
    <row r="32" spans="1:24" ht="25.5" customHeight="1">
      <c r="A32" s="801" t="s">
        <v>259</v>
      </c>
      <c r="B32" s="802">
        <f>第三週明細!W12</f>
        <v>687.1</v>
      </c>
      <c r="C32" s="802" t="s">
        <v>1</v>
      </c>
      <c r="D32" s="840">
        <f>第三週明細!W8</f>
        <v>21.5</v>
      </c>
      <c r="E32" s="801" t="s">
        <v>254</v>
      </c>
      <c r="F32" s="802">
        <f>第三週明細!W20</f>
        <v>682.6</v>
      </c>
      <c r="G32" s="802" t="s">
        <v>1</v>
      </c>
      <c r="H32" s="803">
        <f>第三週明細!W16</f>
        <v>23</v>
      </c>
      <c r="I32" s="801" t="s">
        <v>254</v>
      </c>
      <c r="J32" s="802">
        <f>第三週明細!W28</f>
        <v>700.6</v>
      </c>
      <c r="K32" s="802" t="s">
        <v>1</v>
      </c>
      <c r="L32" s="803">
        <f>第三週明細!W24</f>
        <v>23</v>
      </c>
      <c r="M32" s="801" t="s">
        <v>254</v>
      </c>
      <c r="N32" s="802">
        <v>735</v>
      </c>
      <c r="O32" s="802" t="s">
        <v>1</v>
      </c>
      <c r="P32" s="803" t="s">
        <v>260</v>
      </c>
      <c r="Q32" s="801" t="s">
        <v>254</v>
      </c>
      <c r="R32" s="802">
        <f>第三週明細!W44</f>
        <v>696.5</v>
      </c>
      <c r="S32" s="802" t="s">
        <v>1</v>
      </c>
      <c r="T32" s="803">
        <f>第三週明細!W40</f>
        <v>22.5</v>
      </c>
      <c r="U32" s="846"/>
      <c r="V32" s="846"/>
    </row>
    <row r="33" spans="1:22" ht="28.5" customHeight="1" thickBot="1">
      <c r="A33" s="806" t="s">
        <v>255</v>
      </c>
      <c r="B33" s="806">
        <f>第三週明細!W6</f>
        <v>96.5</v>
      </c>
      <c r="C33" s="805" t="s">
        <v>3</v>
      </c>
      <c r="D33" s="806">
        <f>第三週明細!W10</f>
        <v>26.9</v>
      </c>
      <c r="E33" s="804" t="s">
        <v>255</v>
      </c>
      <c r="F33" s="805">
        <f>第三週明細!W14</f>
        <v>96.5</v>
      </c>
      <c r="G33" s="805" t="s">
        <v>3</v>
      </c>
      <c r="H33" s="806">
        <f>第三週明細!W18</f>
        <v>26.9</v>
      </c>
      <c r="I33" s="804" t="s">
        <v>255</v>
      </c>
      <c r="J33" s="805">
        <f>第三週明細!W22</f>
        <v>96.5</v>
      </c>
      <c r="K33" s="805" t="s">
        <v>3</v>
      </c>
      <c r="L33" s="806">
        <f>第三週明細!W26</f>
        <v>26.9</v>
      </c>
      <c r="M33" s="804" t="s">
        <v>255</v>
      </c>
      <c r="N33" s="805">
        <v>103</v>
      </c>
      <c r="O33" s="805" t="s">
        <v>3</v>
      </c>
      <c r="P33" s="806" t="s">
        <v>261</v>
      </c>
      <c r="Q33" s="804" t="s">
        <v>255</v>
      </c>
      <c r="R33" s="805">
        <f>第三週明細!W38</f>
        <v>96.5</v>
      </c>
      <c r="S33" s="805" t="s">
        <v>3</v>
      </c>
      <c r="T33" s="806">
        <f>第三週明細!W42</f>
        <v>27</v>
      </c>
      <c r="U33" s="846"/>
      <c r="V33" s="846"/>
    </row>
    <row r="34" spans="1:22" s="807" customFormat="1" ht="53.25" customHeight="1" thickBot="1">
      <c r="A34" s="906" t="str">
        <f>第四週明細!$B$5&amp;第四週明細!$B$6&amp;第四週明細!$B$7&amp;第四週明細!$B$8&amp;"(一)"</f>
        <v>4月19日(一)</v>
      </c>
      <c r="B34" s="907"/>
      <c r="C34" s="907"/>
      <c r="D34" s="908"/>
      <c r="E34" s="894" t="str">
        <f>第四週明細!$B$13&amp;第四週明細!$B$14&amp;第四週明細!$B$15&amp;第四週明細!$B$16&amp;"(二)"</f>
        <v>4月20日(二)</v>
      </c>
      <c r="F34" s="895"/>
      <c r="G34" s="895"/>
      <c r="H34" s="896"/>
      <c r="I34" s="894" t="str">
        <f>第四週明細!$B$21&amp;第四週明細!$B$22&amp;第四週明細!$B$23&amp;第四週明細!$B$24&amp;"(三)"</f>
        <v>4月21日(三)</v>
      </c>
      <c r="J34" s="895"/>
      <c r="K34" s="895"/>
      <c r="L34" s="896"/>
      <c r="M34" s="894" t="str">
        <f>第四週明細!$B$29&amp;第四週明細!$B$30&amp;第四週明細!$B$31&amp;第四週明細!$B$32&amp;"(四)"</f>
        <v>4月22日(四)</v>
      </c>
      <c r="N34" s="895"/>
      <c r="O34" s="895"/>
      <c r="P34" s="896"/>
      <c r="Q34" s="894" t="str">
        <f>第四週明細!$B$37&amp;第四週明細!$B$38&amp;第四週明細!$B$39&amp;第四週明細!$B$40&amp;"(五)"</f>
        <v>4月23日(五)</v>
      </c>
      <c r="R34" s="895"/>
      <c r="S34" s="895"/>
      <c r="T34" s="896"/>
      <c r="U34" s="846"/>
      <c r="V34" s="846"/>
    </row>
    <row r="35" spans="1:22" s="808" customFormat="1" ht="54.9" customHeight="1">
      <c r="A35" s="888" t="s">
        <v>177</v>
      </c>
      <c r="B35" s="889"/>
      <c r="C35" s="889"/>
      <c r="D35" s="890"/>
      <c r="E35" s="888" t="s">
        <v>177</v>
      </c>
      <c r="F35" s="889"/>
      <c r="G35" s="889"/>
      <c r="H35" s="890"/>
      <c r="I35" s="888" t="s">
        <v>374</v>
      </c>
      <c r="J35" s="909"/>
      <c r="K35" s="909"/>
      <c r="L35" s="890"/>
      <c r="M35" s="888" t="s">
        <v>425</v>
      </c>
      <c r="N35" s="889"/>
      <c r="O35" s="889"/>
      <c r="P35" s="890"/>
      <c r="Q35" s="888" t="s">
        <v>185</v>
      </c>
      <c r="R35" s="889"/>
      <c r="S35" s="889"/>
      <c r="T35" s="890"/>
      <c r="U35" s="846"/>
      <c r="V35" s="846"/>
    </row>
    <row r="36" spans="1:22" s="808" customFormat="1" ht="54.9" customHeight="1">
      <c r="A36" s="888" t="s">
        <v>262</v>
      </c>
      <c r="B36" s="889"/>
      <c r="C36" s="889"/>
      <c r="D36" s="890"/>
      <c r="E36" s="888" t="s">
        <v>186</v>
      </c>
      <c r="F36" s="889"/>
      <c r="G36" s="889"/>
      <c r="H36" s="890"/>
      <c r="I36" s="888" t="s">
        <v>187</v>
      </c>
      <c r="J36" s="889"/>
      <c r="K36" s="889"/>
      <c r="L36" s="890"/>
      <c r="M36" s="888" t="s">
        <v>188</v>
      </c>
      <c r="N36" s="889"/>
      <c r="O36" s="889"/>
      <c r="P36" s="890"/>
      <c r="Q36" s="888" t="s">
        <v>189</v>
      </c>
      <c r="R36" s="889"/>
      <c r="S36" s="889"/>
      <c r="T36" s="890"/>
      <c r="U36" s="846"/>
      <c r="V36" s="846"/>
    </row>
    <row r="37" spans="1:22" s="808" customFormat="1" ht="54.9" customHeight="1">
      <c r="A37" s="888" t="s">
        <v>340</v>
      </c>
      <c r="B37" s="889"/>
      <c r="C37" s="889"/>
      <c r="D37" s="890"/>
      <c r="E37" s="888" t="s">
        <v>347</v>
      </c>
      <c r="F37" s="889"/>
      <c r="G37" s="889"/>
      <c r="H37" s="890"/>
      <c r="I37" s="888" t="s">
        <v>406</v>
      </c>
      <c r="J37" s="909"/>
      <c r="K37" s="909"/>
      <c r="L37" s="890"/>
      <c r="M37" s="910" t="s">
        <v>403</v>
      </c>
      <c r="N37" s="911"/>
      <c r="O37" s="911"/>
      <c r="P37" s="912"/>
      <c r="Q37" s="888" t="s">
        <v>351</v>
      </c>
      <c r="R37" s="889"/>
      <c r="S37" s="889"/>
      <c r="T37" s="890"/>
      <c r="U37" s="846"/>
      <c r="V37" s="846"/>
    </row>
    <row r="38" spans="1:22" s="808" customFormat="1" ht="54.9" customHeight="1">
      <c r="A38" s="888" t="s">
        <v>303</v>
      </c>
      <c r="B38" s="889"/>
      <c r="C38" s="889"/>
      <c r="D38" s="890"/>
      <c r="E38" s="888" t="s">
        <v>190</v>
      </c>
      <c r="F38" s="889"/>
      <c r="G38" s="889"/>
      <c r="H38" s="890"/>
      <c r="I38" s="888" t="s">
        <v>426</v>
      </c>
      <c r="J38" s="909"/>
      <c r="K38" s="909"/>
      <c r="L38" s="890"/>
      <c r="M38" s="888" t="s">
        <v>350</v>
      </c>
      <c r="N38" s="889"/>
      <c r="O38" s="889"/>
      <c r="P38" s="890"/>
      <c r="Q38" s="888" t="s">
        <v>393</v>
      </c>
      <c r="R38" s="889"/>
      <c r="S38" s="889"/>
      <c r="T38" s="890"/>
      <c r="U38" s="846"/>
      <c r="V38" s="846"/>
    </row>
    <row r="39" spans="1:22" s="808" customFormat="1" ht="54.9" customHeight="1">
      <c r="A39" s="888" t="s">
        <v>408</v>
      </c>
      <c r="B39" s="889"/>
      <c r="C39" s="889"/>
      <c r="D39" s="890"/>
      <c r="E39" s="888" t="s">
        <v>409</v>
      </c>
      <c r="F39" s="889"/>
      <c r="G39" s="889"/>
      <c r="H39" s="890"/>
      <c r="I39" s="888" t="s">
        <v>408</v>
      </c>
      <c r="J39" s="889"/>
      <c r="K39" s="889"/>
      <c r="L39" s="890"/>
      <c r="M39" s="888" t="s">
        <v>408</v>
      </c>
      <c r="N39" s="889"/>
      <c r="O39" s="889"/>
      <c r="P39" s="890"/>
      <c r="Q39" s="888" t="s">
        <v>409</v>
      </c>
      <c r="R39" s="889"/>
      <c r="S39" s="889"/>
      <c r="T39" s="890"/>
      <c r="U39" s="846"/>
      <c r="V39" s="846"/>
    </row>
    <row r="40" spans="1:22" s="808" customFormat="1" ht="54.9" customHeight="1" thickBot="1">
      <c r="A40" s="888" t="s">
        <v>346</v>
      </c>
      <c r="B40" s="889"/>
      <c r="C40" s="889"/>
      <c r="D40" s="890"/>
      <c r="E40" s="888" t="s">
        <v>410</v>
      </c>
      <c r="F40" s="889"/>
      <c r="G40" s="889"/>
      <c r="H40" s="890"/>
      <c r="I40" s="901" t="s">
        <v>348</v>
      </c>
      <c r="J40" s="904"/>
      <c r="K40" s="904"/>
      <c r="L40" s="905"/>
      <c r="M40" s="888" t="s">
        <v>272</v>
      </c>
      <c r="N40" s="889"/>
      <c r="O40" s="889"/>
      <c r="P40" s="890"/>
      <c r="Q40" s="888" t="s">
        <v>271</v>
      </c>
      <c r="R40" s="889"/>
      <c r="S40" s="889"/>
      <c r="T40" s="890"/>
      <c r="U40" s="846"/>
      <c r="V40" s="846"/>
    </row>
    <row r="41" spans="1:22" ht="1.5" customHeight="1">
      <c r="A41" s="837"/>
      <c r="B41" s="838"/>
      <c r="C41" s="838"/>
      <c r="D41" s="839"/>
      <c r="E41" s="837"/>
      <c r="F41" s="838"/>
      <c r="G41" s="838"/>
      <c r="H41" s="839"/>
      <c r="I41" s="837"/>
      <c r="J41" s="838"/>
      <c r="K41" s="838"/>
      <c r="L41" s="839"/>
      <c r="M41" s="837"/>
      <c r="N41" s="838"/>
      <c r="O41" s="838"/>
      <c r="P41" s="839"/>
      <c r="Q41" s="837"/>
      <c r="R41" s="838"/>
      <c r="S41" s="838"/>
      <c r="T41" s="839"/>
      <c r="U41" s="846"/>
      <c r="V41" s="846"/>
    </row>
    <row r="42" spans="1:22" ht="24" customHeight="1" thickBot="1">
      <c r="A42" s="801" t="s">
        <v>259</v>
      </c>
      <c r="B42" s="802">
        <f>第四週明細!W12</f>
        <v>686.8</v>
      </c>
      <c r="C42" s="802" t="s">
        <v>1</v>
      </c>
      <c r="D42" s="803">
        <f>第四週明細!W8</f>
        <v>22</v>
      </c>
      <c r="E42" s="801" t="s">
        <v>254</v>
      </c>
      <c r="F42" s="802">
        <f>第四週明細!W20</f>
        <v>686.8</v>
      </c>
      <c r="G42" s="802" t="s">
        <v>1</v>
      </c>
      <c r="H42" s="803">
        <f>第四週明細!W16</f>
        <v>23</v>
      </c>
      <c r="I42" s="801" t="s">
        <v>254</v>
      </c>
      <c r="J42" s="802">
        <f>第四週明細!W28</f>
        <v>709.3</v>
      </c>
      <c r="K42" s="802" t="s">
        <v>1</v>
      </c>
      <c r="L42" s="803">
        <f>第四週明細!W24</f>
        <v>24.5</v>
      </c>
      <c r="M42" s="866" t="s">
        <v>254</v>
      </c>
      <c r="N42" s="841">
        <f>第四週明細!W36</f>
        <v>691.6</v>
      </c>
      <c r="O42" s="802" t="s">
        <v>263</v>
      </c>
      <c r="P42" s="802">
        <f>第四週明細!W32</f>
        <v>22</v>
      </c>
      <c r="Q42" s="866" t="s">
        <v>254</v>
      </c>
      <c r="R42" s="841">
        <f>第四週明細!W44</f>
        <v>686.8</v>
      </c>
      <c r="S42" s="841" t="s">
        <v>1</v>
      </c>
      <c r="T42" s="842">
        <f>第四週明細!W40</f>
        <v>22</v>
      </c>
      <c r="U42" s="846"/>
      <c r="V42" s="846"/>
    </row>
    <row r="43" spans="1:22" ht="24.75" customHeight="1" thickBot="1">
      <c r="A43" s="802" t="s">
        <v>255</v>
      </c>
      <c r="B43" s="802">
        <f>第四週明細!W6</f>
        <v>95.5</v>
      </c>
      <c r="C43" s="805" t="s">
        <v>3</v>
      </c>
      <c r="D43" s="806">
        <f>第四週明細!W10</f>
        <v>26.7</v>
      </c>
      <c r="E43" s="802" t="s">
        <v>255</v>
      </c>
      <c r="F43" s="802">
        <f>第四週明細!W14</f>
        <v>95.5</v>
      </c>
      <c r="G43" s="841" t="s">
        <v>3</v>
      </c>
      <c r="H43" s="842">
        <f>第四週明細!W18</f>
        <v>26.7</v>
      </c>
      <c r="I43" s="866" t="s">
        <v>2</v>
      </c>
      <c r="J43" s="841">
        <f>第四週明細!W22</f>
        <v>95.5</v>
      </c>
      <c r="K43" s="841" t="s">
        <v>3</v>
      </c>
      <c r="L43" s="842">
        <f>第四週明細!W26</f>
        <v>26.7</v>
      </c>
      <c r="M43" s="867" t="s">
        <v>2</v>
      </c>
      <c r="N43" s="868">
        <f>第四週明細!W30</f>
        <v>96.5</v>
      </c>
      <c r="O43" s="868" t="s">
        <v>3</v>
      </c>
      <c r="P43" s="869">
        <f>第四週明細!W34</f>
        <v>26.9</v>
      </c>
      <c r="Q43" s="867" t="s">
        <v>2</v>
      </c>
      <c r="R43" s="868">
        <f>第四週明細!W38</f>
        <v>95.5</v>
      </c>
      <c r="S43" s="868" t="s">
        <v>3</v>
      </c>
      <c r="T43" s="869">
        <f>第四週明細!W42</f>
        <v>26.7</v>
      </c>
      <c r="U43" s="846"/>
      <c r="V43" s="846"/>
    </row>
    <row r="44" spans="1:22" s="807" customFormat="1" ht="53.25" customHeight="1" thickBot="1">
      <c r="A44" s="894" t="str">
        <f>'第五週明細 '!$B$5&amp;'第五週明細 '!$B$6&amp;'第五週明細 '!$B$7&amp;'第五週明細 '!$B$8&amp;"(一)"</f>
        <v>4月26日(一)</v>
      </c>
      <c r="B44" s="895"/>
      <c r="C44" s="895"/>
      <c r="D44" s="896"/>
      <c r="E44" s="894" t="str">
        <f>'第五週明細 '!$B$13&amp;'第五週明細 '!$B$14&amp;'第五週明細 '!$B$15&amp;'第五週明細 '!$B$16&amp;"(二)"</f>
        <v>4月27日(二)</v>
      </c>
      <c r="F44" s="895"/>
      <c r="G44" s="895"/>
      <c r="H44" s="896"/>
      <c r="I44" s="894" t="str">
        <f>'第五週明細 '!$B$21&amp;'第五週明細 '!$B$22&amp;'第五週明細 '!$B$23&amp;'第五週明細 '!$B$24&amp;"(三)"</f>
        <v>4月28日(三)</v>
      </c>
      <c r="J44" s="895"/>
      <c r="K44" s="895"/>
      <c r="L44" s="896"/>
      <c r="M44" s="894" t="str">
        <f>'第五週明細 '!$B$29&amp;'第五週明細 '!$B$30&amp;'第五週明細 '!$B$31&amp;'第五週明細 '!$B$32&amp;"(四)"</f>
        <v>4月29日(四)</v>
      </c>
      <c r="N44" s="895"/>
      <c r="O44" s="895"/>
      <c r="P44" s="896"/>
      <c r="Q44" s="894" t="str">
        <f>'第五週明細 '!$B$37&amp;'第五週明細 '!$B$38&amp;'第五週明細 '!$B$39&amp;'第五週明細 '!$B$40&amp;"(五)"</f>
        <v>4月30日(五)</v>
      </c>
      <c r="R44" s="895"/>
      <c r="S44" s="895"/>
      <c r="T44" s="896"/>
      <c r="U44" s="846"/>
      <c r="V44" s="846"/>
    </row>
    <row r="45" spans="1:22" s="808" customFormat="1" ht="54.9" customHeight="1">
      <c r="A45" s="888" t="s">
        <v>177</v>
      </c>
      <c r="B45" s="889"/>
      <c r="C45" s="889"/>
      <c r="D45" s="890"/>
      <c r="E45" s="888" t="s">
        <v>177</v>
      </c>
      <c r="F45" s="889"/>
      <c r="G45" s="889"/>
      <c r="H45" s="890"/>
      <c r="I45" s="888" t="s">
        <v>389</v>
      </c>
      <c r="J45" s="909"/>
      <c r="K45" s="909"/>
      <c r="L45" s="890"/>
      <c r="M45" s="888" t="s">
        <v>425</v>
      </c>
      <c r="N45" s="889"/>
      <c r="O45" s="889"/>
      <c r="P45" s="890"/>
      <c r="Q45" s="891" t="s">
        <v>191</v>
      </c>
      <c r="R45" s="892"/>
      <c r="S45" s="892"/>
      <c r="T45" s="893"/>
      <c r="U45" s="846"/>
      <c r="V45" s="846"/>
    </row>
    <row r="46" spans="1:22" s="808" customFormat="1" ht="54.9" customHeight="1">
      <c r="A46" s="888" t="s">
        <v>264</v>
      </c>
      <c r="B46" s="889"/>
      <c r="C46" s="889"/>
      <c r="D46" s="890"/>
      <c r="E46" s="888" t="s">
        <v>266</v>
      </c>
      <c r="F46" s="889"/>
      <c r="G46" s="889"/>
      <c r="H46" s="890"/>
      <c r="I46" s="888" t="s">
        <v>366</v>
      </c>
      <c r="J46" s="889"/>
      <c r="K46" s="889"/>
      <c r="L46" s="890"/>
      <c r="M46" s="888" t="s">
        <v>268</v>
      </c>
      <c r="N46" s="889"/>
      <c r="O46" s="889"/>
      <c r="P46" s="890"/>
      <c r="Q46" s="888" t="s">
        <v>306</v>
      </c>
      <c r="R46" s="889"/>
      <c r="S46" s="889"/>
      <c r="T46" s="890"/>
      <c r="U46" s="846"/>
      <c r="V46" s="846"/>
    </row>
    <row r="47" spans="1:22" s="808" customFormat="1" ht="54.9" customHeight="1">
      <c r="A47" s="888" t="s">
        <v>349</v>
      </c>
      <c r="B47" s="889"/>
      <c r="C47" s="889"/>
      <c r="D47" s="890"/>
      <c r="E47" s="888" t="s">
        <v>304</v>
      </c>
      <c r="F47" s="889"/>
      <c r="G47" s="889"/>
      <c r="H47" s="890"/>
      <c r="I47" s="888" t="s">
        <v>430</v>
      </c>
      <c r="J47" s="889"/>
      <c r="K47" s="889"/>
      <c r="L47" s="890"/>
      <c r="M47" s="888" t="s">
        <v>407</v>
      </c>
      <c r="N47" s="889"/>
      <c r="O47" s="889"/>
      <c r="P47" s="890"/>
      <c r="Q47" s="888" t="s">
        <v>436</v>
      </c>
      <c r="R47" s="889"/>
      <c r="S47" s="889"/>
      <c r="T47" s="890"/>
      <c r="U47" s="846"/>
      <c r="V47" s="846"/>
    </row>
    <row r="48" spans="1:22" s="808" customFormat="1" ht="54.9" customHeight="1">
      <c r="A48" s="888" t="s">
        <v>305</v>
      </c>
      <c r="B48" s="889"/>
      <c r="C48" s="889"/>
      <c r="D48" s="890"/>
      <c r="E48" s="888" t="s">
        <v>192</v>
      </c>
      <c r="F48" s="889"/>
      <c r="G48" s="889"/>
      <c r="H48" s="890"/>
      <c r="I48" s="888" t="s">
        <v>375</v>
      </c>
      <c r="J48" s="889"/>
      <c r="K48" s="889"/>
      <c r="L48" s="890"/>
      <c r="M48" s="888" t="s">
        <v>352</v>
      </c>
      <c r="N48" s="889"/>
      <c r="O48" s="889"/>
      <c r="P48" s="890"/>
      <c r="Q48" s="888" t="s">
        <v>395</v>
      </c>
      <c r="R48" s="889"/>
      <c r="S48" s="889"/>
      <c r="T48" s="890"/>
      <c r="U48" s="846"/>
      <c r="V48" s="846"/>
    </row>
    <row r="49" spans="1:22" s="808" customFormat="1" ht="54.9" customHeight="1">
      <c r="A49" s="888" t="s">
        <v>408</v>
      </c>
      <c r="B49" s="889"/>
      <c r="C49" s="889"/>
      <c r="D49" s="890"/>
      <c r="E49" s="888" t="s">
        <v>408</v>
      </c>
      <c r="F49" s="889"/>
      <c r="G49" s="889"/>
      <c r="H49" s="890"/>
      <c r="I49" s="888" t="s">
        <v>408</v>
      </c>
      <c r="J49" s="889"/>
      <c r="K49" s="889"/>
      <c r="L49" s="890"/>
      <c r="M49" s="888" t="s">
        <v>409</v>
      </c>
      <c r="N49" s="889"/>
      <c r="O49" s="889"/>
      <c r="P49" s="890"/>
      <c r="Q49" s="888" t="s">
        <v>409</v>
      </c>
      <c r="R49" s="889"/>
      <c r="S49" s="889"/>
      <c r="T49" s="890"/>
      <c r="U49" s="846"/>
      <c r="V49" s="846"/>
    </row>
    <row r="50" spans="1:22" s="808" customFormat="1" ht="54.9" customHeight="1" thickBot="1">
      <c r="A50" s="888" t="s">
        <v>265</v>
      </c>
      <c r="B50" s="889"/>
      <c r="C50" s="889"/>
      <c r="D50" s="890"/>
      <c r="E50" s="888" t="s">
        <v>433</v>
      </c>
      <c r="F50" s="889"/>
      <c r="G50" s="889"/>
      <c r="H50" s="890"/>
      <c r="I50" s="888" t="s">
        <v>300</v>
      </c>
      <c r="J50" s="889"/>
      <c r="K50" s="889"/>
      <c r="L50" s="890"/>
      <c r="M50" s="888" t="s">
        <v>184</v>
      </c>
      <c r="N50" s="889"/>
      <c r="O50" s="889"/>
      <c r="P50" s="890"/>
      <c r="Q50" s="901" t="s">
        <v>370</v>
      </c>
      <c r="R50" s="904"/>
      <c r="S50" s="904"/>
      <c r="T50" s="905"/>
      <c r="U50" s="846"/>
      <c r="V50" s="846"/>
    </row>
    <row r="51" spans="1:22" ht="2.25" customHeight="1" thickBot="1">
      <c r="A51" s="837"/>
      <c r="B51" s="838"/>
      <c r="C51" s="838"/>
      <c r="D51" s="839"/>
      <c r="E51" s="837"/>
      <c r="F51" s="838"/>
      <c r="G51" s="838"/>
      <c r="H51" s="839"/>
      <c r="I51" s="837"/>
      <c r="J51" s="838"/>
      <c r="K51" s="838"/>
      <c r="L51" s="839"/>
      <c r="M51" s="837"/>
      <c r="N51" s="838"/>
      <c r="O51" s="838"/>
      <c r="P51" s="839"/>
      <c r="Q51" s="831"/>
      <c r="R51" s="832"/>
      <c r="S51" s="832"/>
      <c r="T51" s="833"/>
      <c r="U51" s="846"/>
      <c r="V51" s="846"/>
    </row>
    <row r="52" spans="1:22" ht="27" customHeight="1">
      <c r="A52" s="801" t="s">
        <v>6</v>
      </c>
      <c r="B52" s="802">
        <f>'第五週明細 '!W12</f>
        <v>691.6</v>
      </c>
      <c r="C52" s="802" t="s">
        <v>1</v>
      </c>
      <c r="D52" s="803">
        <f>'第五週明細 '!W8</f>
        <v>22</v>
      </c>
      <c r="E52" s="801" t="s">
        <v>6</v>
      </c>
      <c r="F52" s="870">
        <f>'第五週明細 '!W20</f>
        <v>682.3</v>
      </c>
      <c r="G52" s="802" t="s">
        <v>1</v>
      </c>
      <c r="H52" s="871">
        <f>'第五週明細 '!W16</f>
        <v>23</v>
      </c>
      <c r="I52" s="801" t="s">
        <v>6</v>
      </c>
      <c r="J52" s="870">
        <f>'第五週明細 '!W28</f>
        <v>700.3</v>
      </c>
      <c r="K52" s="802" t="s">
        <v>1</v>
      </c>
      <c r="L52" s="871">
        <f>'第五週明細 '!W24</f>
        <v>23.5</v>
      </c>
      <c r="M52" s="801" t="s">
        <v>6</v>
      </c>
      <c r="N52" s="870">
        <f>'第五週明細 '!W36</f>
        <v>686.8</v>
      </c>
      <c r="O52" s="802" t="s">
        <v>1</v>
      </c>
      <c r="P52" s="871">
        <f>'第五週明細 '!W32</f>
        <v>22</v>
      </c>
      <c r="Q52" s="860" t="s">
        <v>6</v>
      </c>
      <c r="R52" s="863">
        <f>'第五週明細 '!W44</f>
        <v>694.1</v>
      </c>
      <c r="S52" s="861" t="s">
        <v>1</v>
      </c>
      <c r="T52" s="864">
        <f>'第五週明細 '!W40</f>
        <v>22.5</v>
      </c>
      <c r="U52" s="846"/>
      <c r="V52" s="846"/>
    </row>
    <row r="53" spans="1:22" ht="26.25" customHeight="1" thickBot="1">
      <c r="A53" s="805" t="s">
        <v>2</v>
      </c>
      <c r="B53" s="806">
        <f>'第五週明細 '!W6</f>
        <v>96.5</v>
      </c>
      <c r="C53" s="805" t="s">
        <v>3</v>
      </c>
      <c r="D53" s="806">
        <f>'第五週明細 '!W10</f>
        <v>26.9</v>
      </c>
      <c r="E53" s="805" t="s">
        <v>7</v>
      </c>
      <c r="F53" s="806">
        <f>'第五週明細 '!W14</f>
        <v>95.5</v>
      </c>
      <c r="G53" s="805" t="s">
        <v>3</v>
      </c>
      <c r="H53" s="872">
        <f>'第五週明細 '!W18</f>
        <v>26.7</v>
      </c>
      <c r="I53" s="805" t="s">
        <v>7</v>
      </c>
      <c r="J53" s="806">
        <f>'第五週明細 '!W22</f>
        <v>95.5</v>
      </c>
      <c r="K53" s="805" t="s">
        <v>3</v>
      </c>
      <c r="L53" s="872">
        <f>'第五週明細 '!W26</f>
        <v>26.7</v>
      </c>
      <c r="M53" s="804" t="s">
        <v>7</v>
      </c>
      <c r="N53" s="873">
        <f>'第五週明細 '!W30</f>
        <v>95.5</v>
      </c>
      <c r="O53" s="805" t="s">
        <v>3</v>
      </c>
      <c r="P53" s="872">
        <f>'第五週明細 '!W34</f>
        <v>26.7</v>
      </c>
      <c r="Q53" s="865" t="s">
        <v>7</v>
      </c>
      <c r="R53" s="836">
        <f>'第五週明細 '!W38</f>
        <v>95.5</v>
      </c>
      <c r="S53" s="836" t="s">
        <v>3</v>
      </c>
      <c r="T53" s="835">
        <f>'第五週明細 '!W42</f>
        <v>27.4</v>
      </c>
      <c r="U53" s="846"/>
      <c r="V53" s="846"/>
    </row>
    <row r="54" spans="1:22" ht="24.75" customHeight="1">
      <c r="U54" s="846"/>
      <c r="V54" s="846"/>
    </row>
    <row r="55" spans="1:22" ht="45.75" hidden="1" customHeight="1">
      <c r="A55" s="809"/>
      <c r="B55" s="810"/>
      <c r="C55" s="810"/>
      <c r="D55" s="811"/>
      <c r="U55" s="846"/>
      <c r="V55" s="846"/>
    </row>
    <row r="56" spans="1:22" ht="45.75" hidden="1" customHeight="1">
      <c r="A56" s="812"/>
      <c r="B56" s="813"/>
      <c r="C56" s="813"/>
      <c r="D56" s="814"/>
      <c r="U56" s="846"/>
      <c r="V56" s="846"/>
    </row>
    <row r="57" spans="1:22" ht="45.75" hidden="1" customHeight="1">
      <c r="A57" s="812"/>
      <c r="B57" s="813"/>
      <c r="C57" s="813"/>
      <c r="D57" s="814"/>
      <c r="U57" s="846"/>
      <c r="V57" s="846"/>
    </row>
    <row r="58" spans="1:22" ht="45.75" hidden="1" customHeight="1">
      <c r="A58" s="812"/>
      <c r="B58" s="813"/>
      <c r="C58" s="813"/>
      <c r="D58" s="814"/>
      <c r="U58" s="846"/>
      <c r="V58" s="846"/>
    </row>
    <row r="59" spans="1:22" ht="46.5" hidden="1" customHeight="1" thickBot="1">
      <c r="A59" s="815"/>
      <c r="B59" s="816"/>
      <c r="C59" s="816"/>
      <c r="D59" s="817"/>
      <c r="U59" s="846"/>
      <c r="V59" s="846"/>
    </row>
    <row r="60" spans="1:22" ht="25.5" hidden="1" customHeight="1">
      <c r="A60" s="818"/>
      <c r="B60" s="819"/>
      <c r="C60" s="820"/>
      <c r="D60" s="821"/>
      <c r="U60" s="846"/>
      <c r="V60" s="846"/>
    </row>
    <row r="61" spans="1:22" ht="26.25" hidden="1" customHeight="1" thickBot="1">
      <c r="A61" s="822"/>
      <c r="B61" s="823"/>
      <c r="C61" s="824"/>
      <c r="D61" s="825"/>
      <c r="U61" s="846"/>
      <c r="V61" s="846"/>
    </row>
    <row r="62" spans="1:22" ht="16.5" hidden="1" customHeight="1">
      <c r="U62" s="846"/>
      <c r="V62" s="846"/>
    </row>
    <row r="63" spans="1:22">
      <c r="U63" s="846"/>
      <c r="V63" s="846"/>
    </row>
    <row r="64" spans="1:22">
      <c r="U64" s="846"/>
      <c r="V64" s="846"/>
    </row>
    <row r="65" spans="3:22">
      <c r="I65" s="826"/>
      <c r="J65" s="826"/>
      <c r="U65" s="846"/>
      <c r="V65" s="846"/>
    </row>
    <row r="66" spans="3:22" ht="17.100000000000001" customHeight="1"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U66" s="846"/>
      <c r="V66" s="846"/>
    </row>
    <row r="67" spans="3:22" ht="17.100000000000001" customHeight="1"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U67" s="846"/>
      <c r="V67" s="846"/>
    </row>
    <row r="68" spans="3:22" ht="17.100000000000001" customHeight="1"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U68" s="846"/>
      <c r="V68" s="846"/>
    </row>
    <row r="69" spans="3:22" ht="17.100000000000001" customHeight="1"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U69" s="846"/>
      <c r="V69" s="846"/>
    </row>
    <row r="70" spans="3:22" ht="17.100000000000001" customHeight="1"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U70" s="846"/>
      <c r="V70" s="846"/>
    </row>
    <row r="71" spans="3:22" ht="17.100000000000001" customHeight="1">
      <c r="C71" s="827"/>
      <c r="D71" s="827"/>
      <c r="E71" s="827"/>
      <c r="F71" s="827"/>
      <c r="G71" s="827"/>
      <c r="H71" s="827"/>
      <c r="I71" s="827"/>
      <c r="J71" s="827"/>
      <c r="K71" s="827"/>
      <c r="L71" s="827"/>
      <c r="M71" s="827"/>
      <c r="U71" s="846"/>
      <c r="V71" s="846"/>
    </row>
    <row r="72" spans="3:22">
      <c r="U72" s="846"/>
      <c r="V72" s="846"/>
    </row>
    <row r="73" spans="3:22">
      <c r="U73" s="846"/>
      <c r="V73" s="846"/>
    </row>
    <row r="74" spans="3:22">
      <c r="U74" s="846"/>
      <c r="V74" s="846"/>
    </row>
    <row r="75" spans="3:22">
      <c r="U75" s="846"/>
      <c r="V75" s="846"/>
    </row>
    <row r="76" spans="3:22">
      <c r="U76" s="846"/>
      <c r="V76" s="846"/>
    </row>
    <row r="77" spans="3:22">
      <c r="U77" s="846"/>
      <c r="V77" s="846"/>
    </row>
    <row r="78" spans="3:22">
      <c r="N78" s="846"/>
      <c r="O78" s="846"/>
      <c r="P78" s="846"/>
      <c r="Q78" s="846"/>
      <c r="R78" s="846"/>
      <c r="S78" s="846"/>
    </row>
    <row r="79" spans="3:22">
      <c r="N79" s="846"/>
      <c r="O79" s="846"/>
      <c r="P79" s="846"/>
      <c r="Q79" s="846"/>
      <c r="R79" s="846"/>
      <c r="S79" s="846"/>
    </row>
    <row r="80" spans="3:22">
      <c r="N80" s="846"/>
      <c r="O80" s="846"/>
      <c r="P80" s="846"/>
      <c r="Q80" s="846"/>
      <c r="R80" s="846"/>
      <c r="S80" s="846"/>
    </row>
    <row r="81" spans="14:22">
      <c r="N81" s="846"/>
      <c r="O81" s="846"/>
      <c r="P81" s="846"/>
      <c r="Q81" s="846"/>
      <c r="R81" s="846"/>
      <c r="S81" s="846"/>
    </row>
    <row r="82" spans="14:22">
      <c r="N82" s="846"/>
      <c r="O82" s="846"/>
      <c r="P82" s="846"/>
      <c r="Q82" s="846"/>
      <c r="R82" s="846"/>
      <c r="S82" s="846"/>
    </row>
    <row r="83" spans="14:22">
      <c r="N83" s="846"/>
      <c r="O83" s="846"/>
      <c r="P83" s="846"/>
      <c r="Q83" s="846"/>
      <c r="R83" s="846"/>
      <c r="S83" s="846"/>
    </row>
    <row r="84" spans="14:22">
      <c r="N84" s="846"/>
      <c r="O84" s="846"/>
      <c r="P84" s="846"/>
      <c r="Q84" s="846"/>
      <c r="R84" s="846"/>
      <c r="S84" s="846"/>
    </row>
    <row r="85" spans="14:22">
      <c r="N85" s="846"/>
      <c r="O85" s="846"/>
      <c r="P85" s="846"/>
      <c r="Q85" s="846"/>
      <c r="R85" s="846"/>
      <c r="S85" s="846"/>
    </row>
    <row r="86" spans="14:22">
      <c r="N86" s="846"/>
      <c r="O86" s="846"/>
      <c r="P86" s="846"/>
      <c r="Q86" s="846"/>
      <c r="R86" s="846"/>
      <c r="S86" s="846"/>
    </row>
    <row r="87" spans="14:22">
      <c r="N87" s="846"/>
      <c r="O87" s="846"/>
      <c r="P87" s="846"/>
      <c r="Q87" s="846"/>
      <c r="R87" s="846"/>
      <c r="S87" s="846"/>
    </row>
    <row r="88" spans="14:22">
      <c r="N88" s="846"/>
      <c r="O88" s="846"/>
      <c r="P88" s="846"/>
      <c r="Q88" s="846"/>
      <c r="R88" s="846"/>
      <c r="S88" s="846"/>
    </row>
    <row r="89" spans="14:22">
      <c r="N89" s="846"/>
      <c r="O89" s="846"/>
      <c r="P89" s="846"/>
      <c r="Q89" s="846"/>
      <c r="R89" s="846"/>
      <c r="S89" s="846"/>
    </row>
    <row r="90" spans="14:22">
      <c r="N90" s="846"/>
      <c r="O90" s="846"/>
      <c r="P90" s="846"/>
      <c r="Q90" s="846"/>
      <c r="R90" s="846"/>
      <c r="S90" s="846"/>
    </row>
    <row r="91" spans="14:22">
      <c r="U91" s="846"/>
      <c r="V91" s="846"/>
    </row>
    <row r="92" spans="14:22">
      <c r="U92" s="846"/>
      <c r="V92" s="846"/>
    </row>
    <row r="93" spans="14:22">
      <c r="U93" s="846"/>
      <c r="V93" s="846"/>
    </row>
    <row r="94" spans="14:22">
      <c r="U94" s="846"/>
      <c r="V94" s="846"/>
    </row>
    <row r="95" spans="14:22">
      <c r="U95" s="846"/>
      <c r="V95" s="846"/>
    </row>
    <row r="96" spans="14:22">
      <c r="U96" s="846"/>
      <c r="V96" s="846"/>
    </row>
    <row r="97" spans="21:22">
      <c r="U97" s="846"/>
      <c r="V97" s="846"/>
    </row>
    <row r="98" spans="21:22">
      <c r="U98" s="846"/>
      <c r="V98" s="846"/>
    </row>
    <row r="99" spans="21:22">
      <c r="U99" s="846"/>
      <c r="V99" s="846"/>
    </row>
    <row r="100" spans="21:22">
      <c r="U100" s="846"/>
      <c r="V100" s="846"/>
    </row>
    <row r="101" spans="21:22">
      <c r="U101" s="846"/>
      <c r="V101" s="846"/>
    </row>
    <row r="102" spans="21:22">
      <c r="U102" s="846"/>
      <c r="V102" s="846"/>
    </row>
    <row r="103" spans="21:22">
      <c r="U103" s="846"/>
      <c r="V103" s="846"/>
    </row>
    <row r="104" spans="21:22">
      <c r="U104" s="846"/>
      <c r="V104" s="846"/>
    </row>
    <row r="105" spans="21:22">
      <c r="U105" s="846"/>
      <c r="V105" s="846"/>
    </row>
    <row r="106" spans="21:22">
      <c r="U106" s="846"/>
      <c r="V106" s="846"/>
    </row>
    <row r="107" spans="21:22">
      <c r="U107" s="846"/>
      <c r="V107" s="846"/>
    </row>
    <row r="108" spans="21:22">
      <c r="U108" s="846"/>
      <c r="V108" s="846"/>
    </row>
    <row r="109" spans="21:22">
      <c r="U109" s="846"/>
      <c r="V109" s="846"/>
    </row>
    <row r="110" spans="21:22">
      <c r="U110" s="846"/>
      <c r="V110" s="846"/>
    </row>
    <row r="111" spans="21:22">
      <c r="U111" s="846"/>
      <c r="V111" s="846"/>
    </row>
    <row r="112" spans="21:22">
      <c r="U112" s="846"/>
      <c r="V112" s="846"/>
    </row>
    <row r="113" spans="21:22">
      <c r="U113" s="846"/>
      <c r="V113" s="846"/>
    </row>
    <row r="114" spans="21:22">
      <c r="U114" s="846"/>
      <c r="V114" s="846"/>
    </row>
    <row r="115" spans="21:22">
      <c r="U115" s="846"/>
      <c r="V115" s="846"/>
    </row>
    <row r="116" spans="21:22">
      <c r="U116" s="846"/>
      <c r="V116" s="846"/>
    </row>
    <row r="117" spans="21:22">
      <c r="U117" s="846"/>
      <c r="V117" s="846"/>
    </row>
    <row r="118" spans="21:22">
      <c r="U118" s="846"/>
      <c r="V118" s="846"/>
    </row>
    <row r="119" spans="21:22">
      <c r="U119" s="846"/>
      <c r="V119" s="846"/>
    </row>
    <row r="120" spans="21:22">
      <c r="U120" s="846"/>
      <c r="V120" s="846"/>
    </row>
    <row r="121" spans="21:22">
      <c r="U121" s="846"/>
      <c r="V121" s="846"/>
    </row>
    <row r="122" spans="21:22">
      <c r="U122" s="846"/>
      <c r="V122" s="846"/>
    </row>
    <row r="123" spans="21:22">
      <c r="U123" s="846"/>
      <c r="V123" s="846"/>
    </row>
    <row r="124" spans="21:22">
      <c r="U124" s="846"/>
      <c r="V124" s="846"/>
    </row>
    <row r="125" spans="21:22">
      <c r="U125" s="846"/>
      <c r="V125" s="846"/>
    </row>
    <row r="126" spans="21:22">
      <c r="U126" s="846"/>
      <c r="V126" s="846"/>
    </row>
    <row r="127" spans="21:22">
      <c r="U127" s="846"/>
      <c r="V127" s="846"/>
    </row>
    <row r="128" spans="21:22">
      <c r="U128" s="846"/>
      <c r="V128" s="846"/>
    </row>
    <row r="129" spans="21:22">
      <c r="U129" s="846"/>
      <c r="V129" s="846"/>
    </row>
    <row r="130" spans="21:22">
      <c r="U130" s="846"/>
      <c r="V130" s="846"/>
    </row>
    <row r="131" spans="21:22">
      <c r="U131" s="846"/>
      <c r="V131" s="846"/>
    </row>
    <row r="132" spans="21:22">
      <c r="U132" s="846"/>
      <c r="V132" s="846"/>
    </row>
    <row r="133" spans="21:22">
      <c r="U133" s="846"/>
      <c r="V133" s="846"/>
    </row>
    <row r="134" spans="21:22">
      <c r="U134" s="846"/>
      <c r="V134" s="846"/>
    </row>
    <row r="135" spans="21:22">
      <c r="U135" s="846"/>
      <c r="V135" s="846"/>
    </row>
    <row r="136" spans="21:22">
      <c r="U136" s="846"/>
      <c r="V136" s="846"/>
    </row>
    <row r="137" spans="21:22">
      <c r="U137" s="846"/>
      <c r="V137" s="846"/>
    </row>
    <row r="138" spans="21:22">
      <c r="U138" s="846"/>
      <c r="V138" s="846"/>
    </row>
    <row r="139" spans="21:22">
      <c r="U139" s="846"/>
      <c r="V139" s="846"/>
    </row>
    <row r="140" spans="21:22">
      <c r="U140" s="846"/>
      <c r="V140" s="846"/>
    </row>
    <row r="141" spans="21:22">
      <c r="U141" s="846"/>
      <c r="V141" s="846"/>
    </row>
    <row r="142" spans="21:22">
      <c r="U142" s="846"/>
      <c r="V142" s="846"/>
    </row>
    <row r="143" spans="21:22">
      <c r="U143" s="846"/>
      <c r="V143" s="846"/>
    </row>
    <row r="144" spans="21:22">
      <c r="U144" s="846"/>
      <c r="V144" s="846"/>
    </row>
    <row r="145" spans="21:22">
      <c r="U145" s="846"/>
      <c r="V145" s="846"/>
    </row>
    <row r="146" spans="21:22">
      <c r="U146" s="846"/>
      <c r="V146" s="846"/>
    </row>
    <row r="147" spans="21:22">
      <c r="U147" s="846"/>
      <c r="V147" s="846"/>
    </row>
    <row r="148" spans="21:22">
      <c r="U148" s="846"/>
      <c r="V148" s="846"/>
    </row>
    <row r="149" spans="21:22">
      <c r="U149" s="846"/>
      <c r="V149" s="846"/>
    </row>
    <row r="150" spans="21:22">
      <c r="U150" s="846"/>
      <c r="V150" s="846"/>
    </row>
    <row r="151" spans="21:22">
      <c r="U151" s="846"/>
      <c r="V151" s="846"/>
    </row>
    <row r="152" spans="21:22">
      <c r="U152" s="846"/>
      <c r="V152" s="846"/>
    </row>
    <row r="153" spans="21:22">
      <c r="U153" s="846"/>
      <c r="V153" s="846"/>
    </row>
    <row r="154" spans="21:22">
      <c r="U154" s="846"/>
      <c r="V154" s="846"/>
    </row>
    <row r="155" spans="21:22">
      <c r="U155" s="846"/>
      <c r="V155" s="846"/>
    </row>
    <row r="156" spans="21:22">
      <c r="U156" s="846"/>
      <c r="V156" s="846"/>
    </row>
    <row r="157" spans="21:22">
      <c r="U157" s="846"/>
      <c r="V157" s="846"/>
    </row>
    <row r="158" spans="21:22">
      <c r="U158" s="846"/>
      <c r="V158" s="846"/>
    </row>
    <row r="159" spans="21:22">
      <c r="U159" s="846"/>
      <c r="V159" s="846"/>
    </row>
    <row r="160" spans="21:22">
      <c r="U160" s="846"/>
      <c r="V160" s="846"/>
    </row>
    <row r="161" spans="21:22">
      <c r="U161" s="846"/>
      <c r="V161" s="846"/>
    </row>
    <row r="162" spans="21:22">
      <c r="U162" s="846"/>
      <c r="V162" s="846"/>
    </row>
    <row r="163" spans="21:22">
      <c r="U163" s="846"/>
      <c r="V163" s="846"/>
    </row>
    <row r="164" spans="21:22">
      <c r="U164" s="846"/>
      <c r="V164" s="846"/>
    </row>
    <row r="165" spans="21:22">
      <c r="U165" s="846"/>
      <c r="V165" s="846"/>
    </row>
    <row r="166" spans="21:22">
      <c r="U166" s="846"/>
      <c r="V166" s="846"/>
    </row>
    <row r="167" spans="21:22">
      <c r="U167" s="846"/>
      <c r="V167" s="846"/>
    </row>
    <row r="168" spans="21:22">
      <c r="U168" s="846"/>
      <c r="V168" s="846"/>
    </row>
    <row r="169" spans="21:22">
      <c r="U169" s="846"/>
      <c r="V169" s="846"/>
    </row>
    <row r="170" spans="21:22">
      <c r="U170" s="846"/>
      <c r="V170" s="846"/>
    </row>
    <row r="171" spans="21:22">
      <c r="U171" s="846"/>
      <c r="V171" s="846"/>
    </row>
    <row r="172" spans="21:22">
      <c r="U172" s="846"/>
      <c r="V172" s="846"/>
    </row>
    <row r="173" spans="21:22">
      <c r="U173" s="846"/>
      <c r="V173" s="846"/>
    </row>
    <row r="174" spans="21:22">
      <c r="U174" s="846"/>
      <c r="V174" s="846"/>
    </row>
    <row r="175" spans="21:22">
      <c r="U175" s="846"/>
      <c r="V175" s="846"/>
    </row>
    <row r="176" spans="21:22">
      <c r="U176" s="846"/>
      <c r="V176" s="846"/>
    </row>
    <row r="177" spans="21:22">
      <c r="U177" s="846"/>
      <c r="V177" s="846"/>
    </row>
    <row r="178" spans="21:22">
      <c r="U178" s="846"/>
      <c r="V178" s="846"/>
    </row>
    <row r="179" spans="21:22">
      <c r="U179" s="846"/>
      <c r="V179" s="846"/>
    </row>
    <row r="180" spans="21:22">
      <c r="U180" s="846"/>
      <c r="V180" s="846"/>
    </row>
    <row r="181" spans="21:22">
      <c r="U181" s="846"/>
      <c r="V181" s="846"/>
    </row>
    <row r="182" spans="21:22">
      <c r="U182" s="846"/>
      <c r="V182" s="846"/>
    </row>
    <row r="183" spans="21:22">
      <c r="U183" s="846"/>
      <c r="V183" s="846"/>
    </row>
    <row r="184" spans="21:22">
      <c r="U184" s="846"/>
      <c r="V184" s="846"/>
    </row>
    <row r="185" spans="21:22">
      <c r="U185" s="846"/>
      <c r="V185" s="846"/>
    </row>
    <row r="186" spans="21:22">
      <c r="U186" s="846"/>
      <c r="V186" s="846"/>
    </row>
    <row r="187" spans="21:22">
      <c r="U187" s="846"/>
      <c r="V187" s="846"/>
    </row>
    <row r="188" spans="21:22">
      <c r="U188" s="846"/>
      <c r="V188" s="846"/>
    </row>
    <row r="189" spans="21:22">
      <c r="U189" s="846"/>
      <c r="V189" s="846"/>
    </row>
    <row r="190" spans="21:22">
      <c r="U190" s="846"/>
      <c r="V190" s="846"/>
    </row>
    <row r="191" spans="21:22">
      <c r="U191" s="846"/>
      <c r="V191" s="846"/>
    </row>
    <row r="192" spans="21:22">
      <c r="U192" s="846"/>
      <c r="V192" s="846"/>
    </row>
    <row r="193" spans="21:22">
      <c r="U193" s="846"/>
      <c r="V193" s="846"/>
    </row>
    <row r="194" spans="21:22">
      <c r="U194" s="846"/>
      <c r="V194" s="846"/>
    </row>
    <row r="195" spans="21:22">
      <c r="U195" s="846"/>
      <c r="V195" s="846"/>
    </row>
    <row r="196" spans="21:22">
      <c r="U196" s="846"/>
      <c r="V196" s="846"/>
    </row>
    <row r="197" spans="21:22">
      <c r="U197" s="846"/>
      <c r="V197" s="846"/>
    </row>
    <row r="198" spans="21:22">
      <c r="U198" s="846"/>
      <c r="V198" s="846"/>
    </row>
    <row r="199" spans="21:22">
      <c r="U199" s="846"/>
      <c r="V199" s="846"/>
    </row>
    <row r="200" spans="21:22">
      <c r="U200" s="846"/>
      <c r="V200" s="846"/>
    </row>
    <row r="201" spans="21:22">
      <c r="U201" s="846"/>
      <c r="V201" s="846"/>
    </row>
    <row r="202" spans="21:22">
      <c r="U202" s="846"/>
      <c r="V202" s="846"/>
    </row>
    <row r="203" spans="21:22">
      <c r="U203" s="846"/>
      <c r="V203" s="846"/>
    </row>
    <row r="204" spans="21:22">
      <c r="U204" s="846"/>
      <c r="V204" s="846"/>
    </row>
    <row r="205" spans="21:22">
      <c r="U205" s="846"/>
      <c r="V205" s="846"/>
    </row>
    <row r="206" spans="21:22">
      <c r="U206" s="846"/>
      <c r="V206" s="846"/>
    </row>
    <row r="207" spans="21:22">
      <c r="U207" s="846"/>
      <c r="V207" s="846"/>
    </row>
    <row r="208" spans="21:22">
      <c r="U208" s="846"/>
      <c r="V208" s="846"/>
    </row>
    <row r="209" spans="21:22">
      <c r="U209" s="846"/>
      <c r="V209" s="846"/>
    </row>
    <row r="210" spans="21:22">
      <c r="U210" s="846"/>
      <c r="V210" s="846"/>
    </row>
    <row r="211" spans="21:22">
      <c r="U211" s="846"/>
      <c r="V211" s="846"/>
    </row>
    <row r="212" spans="21:22">
      <c r="U212" s="846"/>
      <c r="V212" s="846"/>
    </row>
    <row r="213" spans="21:22">
      <c r="U213" s="846"/>
      <c r="V213" s="846"/>
    </row>
    <row r="214" spans="21:22">
      <c r="U214" s="846"/>
      <c r="V214" s="846"/>
    </row>
    <row r="215" spans="21:22">
      <c r="U215" s="846"/>
      <c r="V215" s="846"/>
    </row>
    <row r="216" spans="21:22">
      <c r="U216" s="846"/>
      <c r="V216" s="846"/>
    </row>
    <row r="217" spans="21:22">
      <c r="U217" s="846"/>
      <c r="V217" s="846"/>
    </row>
    <row r="218" spans="21:22">
      <c r="U218" s="846"/>
      <c r="V218" s="846"/>
    </row>
    <row r="219" spans="21:22">
      <c r="U219" s="846"/>
      <c r="V219" s="846"/>
    </row>
    <row r="220" spans="21:22">
      <c r="U220" s="846"/>
      <c r="V220" s="846"/>
    </row>
    <row r="221" spans="21:22">
      <c r="U221" s="846"/>
      <c r="V221" s="846"/>
    </row>
    <row r="222" spans="21:22">
      <c r="U222" s="846"/>
      <c r="V222" s="846"/>
    </row>
    <row r="223" spans="21:22">
      <c r="U223" s="846"/>
      <c r="V223" s="846"/>
    </row>
  </sheetData>
  <mergeCells count="177">
    <mergeCell ref="Q18:T18"/>
    <mergeCell ref="I18:L18"/>
    <mergeCell ref="I17:L17"/>
    <mergeCell ref="I20:L20"/>
    <mergeCell ref="I47:L47"/>
    <mergeCell ref="I40:L40"/>
    <mergeCell ref="M47:P47"/>
    <mergeCell ref="E46:H46"/>
    <mergeCell ref="M46:P46"/>
    <mergeCell ref="E47:H47"/>
    <mergeCell ref="Q37:T37"/>
    <mergeCell ref="E37:H37"/>
    <mergeCell ref="Q38:T38"/>
    <mergeCell ref="E38:H38"/>
    <mergeCell ref="M38:P38"/>
    <mergeCell ref="E26:H26"/>
    <mergeCell ref="I26:L26"/>
    <mergeCell ref="I27:L27"/>
    <mergeCell ref="Q36:T36"/>
    <mergeCell ref="I36:L36"/>
    <mergeCell ref="I35:L35"/>
    <mergeCell ref="M36:P36"/>
    <mergeCell ref="M35:P35"/>
    <mergeCell ref="Q35:T35"/>
    <mergeCell ref="E35:H35"/>
    <mergeCell ref="E36:H36"/>
    <mergeCell ref="Q28:T28"/>
    <mergeCell ref="Q29:T29"/>
    <mergeCell ref="Q34:T34"/>
    <mergeCell ref="Q30:T30"/>
    <mergeCell ref="Q50:T50"/>
    <mergeCell ref="M48:P48"/>
    <mergeCell ref="E50:H50"/>
    <mergeCell ref="E48:H48"/>
    <mergeCell ref="M50:P50"/>
    <mergeCell ref="A44:D44"/>
    <mergeCell ref="E44:H44"/>
    <mergeCell ref="I44:L44"/>
    <mergeCell ref="M44:P44"/>
    <mergeCell ref="Q44:T44"/>
    <mergeCell ref="E45:H45"/>
    <mergeCell ref="M45:P45"/>
    <mergeCell ref="I45:L45"/>
    <mergeCell ref="I46:L46"/>
    <mergeCell ref="A48:D48"/>
    <mergeCell ref="I48:L48"/>
    <mergeCell ref="Q47:T47"/>
    <mergeCell ref="A49:D49"/>
    <mergeCell ref="M49:P49"/>
    <mergeCell ref="Q48:T48"/>
    <mergeCell ref="A39:D39"/>
    <mergeCell ref="E39:H39"/>
    <mergeCell ref="A40:D40"/>
    <mergeCell ref="M39:P39"/>
    <mergeCell ref="I39:L39"/>
    <mergeCell ref="Q39:T39"/>
    <mergeCell ref="M40:P40"/>
    <mergeCell ref="E40:H40"/>
    <mergeCell ref="Q40:T40"/>
    <mergeCell ref="A37:D37"/>
    <mergeCell ref="A38:D38"/>
    <mergeCell ref="M37:P37"/>
    <mergeCell ref="I38:L38"/>
    <mergeCell ref="A36:D36"/>
    <mergeCell ref="A35:D35"/>
    <mergeCell ref="A29:D29"/>
    <mergeCell ref="M29:P29"/>
    <mergeCell ref="M28:P28"/>
    <mergeCell ref="I29:L29"/>
    <mergeCell ref="E28:H28"/>
    <mergeCell ref="E29:H29"/>
    <mergeCell ref="A34:D34"/>
    <mergeCell ref="E34:H34"/>
    <mergeCell ref="I34:L34"/>
    <mergeCell ref="M34:P34"/>
    <mergeCell ref="A30:D30"/>
    <mergeCell ref="I30:L30"/>
    <mergeCell ref="M30:P30"/>
    <mergeCell ref="E30:H30"/>
    <mergeCell ref="I28:L28"/>
    <mergeCell ref="I37:L37"/>
    <mergeCell ref="A26:D26"/>
    <mergeCell ref="Q27:T27"/>
    <mergeCell ref="M26:P26"/>
    <mergeCell ref="Q26:T26"/>
    <mergeCell ref="E27:H27"/>
    <mergeCell ref="A28:D28"/>
    <mergeCell ref="A27:D27"/>
    <mergeCell ref="A24:D24"/>
    <mergeCell ref="E24:H24"/>
    <mergeCell ref="I24:L24"/>
    <mergeCell ref="M24:P24"/>
    <mergeCell ref="Q24:T24"/>
    <mergeCell ref="M25:P25"/>
    <mergeCell ref="Q25:T25"/>
    <mergeCell ref="E25:H25"/>
    <mergeCell ref="I25:L25"/>
    <mergeCell ref="A25:D25"/>
    <mergeCell ref="A20:D20"/>
    <mergeCell ref="A19:D19"/>
    <mergeCell ref="E20:H20"/>
    <mergeCell ref="E19:H19"/>
    <mergeCell ref="I19:L19"/>
    <mergeCell ref="M19:P19"/>
    <mergeCell ref="M20:P20"/>
    <mergeCell ref="Q20:T20"/>
    <mergeCell ref="Q19:T19"/>
    <mergeCell ref="A14:D14"/>
    <mergeCell ref="E14:H14"/>
    <mergeCell ref="I14:L14"/>
    <mergeCell ref="M14:P14"/>
    <mergeCell ref="Q14:T14"/>
    <mergeCell ref="I10:L10"/>
    <mergeCell ref="M16:P16"/>
    <mergeCell ref="A16:D16"/>
    <mergeCell ref="A15:D15"/>
    <mergeCell ref="E15:H15"/>
    <mergeCell ref="E16:H16"/>
    <mergeCell ref="I15:L15"/>
    <mergeCell ref="I16:L16"/>
    <mergeCell ref="M15:P15"/>
    <mergeCell ref="Q16:T16"/>
    <mergeCell ref="Q15:T15"/>
    <mergeCell ref="A9:D9"/>
    <mergeCell ref="E9:H9"/>
    <mergeCell ref="M9:P9"/>
    <mergeCell ref="Q9:T9"/>
    <mergeCell ref="I8:L8"/>
    <mergeCell ref="I9:L9"/>
    <mergeCell ref="A10:D10"/>
    <mergeCell ref="E10:H10"/>
    <mergeCell ref="M10:P10"/>
    <mergeCell ref="Q10:T10"/>
    <mergeCell ref="A7:D7"/>
    <mergeCell ref="E7:H7"/>
    <mergeCell ref="M7:P7"/>
    <mergeCell ref="Q7:T7"/>
    <mergeCell ref="I7:L7"/>
    <mergeCell ref="A8:D8"/>
    <mergeCell ref="E8:H8"/>
    <mergeCell ref="M8:P8"/>
    <mergeCell ref="Q8:T8"/>
    <mergeCell ref="Q4:T4"/>
    <mergeCell ref="A5:D5"/>
    <mergeCell ref="E5:H5"/>
    <mergeCell ref="M5:P5"/>
    <mergeCell ref="Q5:T5"/>
    <mergeCell ref="I5:L5"/>
    <mergeCell ref="A6:D6"/>
    <mergeCell ref="E6:H6"/>
    <mergeCell ref="I6:L6"/>
    <mergeCell ref="M6:P6"/>
    <mergeCell ref="Q6:T6"/>
    <mergeCell ref="O2:Q2"/>
    <mergeCell ref="O1:Q1"/>
    <mergeCell ref="M27:P27"/>
    <mergeCell ref="Q49:T49"/>
    <mergeCell ref="I49:L49"/>
    <mergeCell ref="I50:L50"/>
    <mergeCell ref="A47:D47"/>
    <mergeCell ref="A45:D45"/>
    <mergeCell ref="A46:D46"/>
    <mergeCell ref="E49:H49"/>
    <mergeCell ref="A50:D50"/>
    <mergeCell ref="Q45:T45"/>
    <mergeCell ref="Q46:T46"/>
    <mergeCell ref="A18:D18"/>
    <mergeCell ref="A17:D17"/>
    <mergeCell ref="E18:H18"/>
    <mergeCell ref="E17:H17"/>
    <mergeCell ref="M18:P18"/>
    <mergeCell ref="M17:P17"/>
    <mergeCell ref="Q17:T17"/>
    <mergeCell ref="A4:D4"/>
    <mergeCell ref="E4:H4"/>
    <mergeCell ref="I4:L4"/>
    <mergeCell ref="M4:P4"/>
  </mergeCells>
  <phoneticPr fontId="3" type="noConversion"/>
  <pageMargins left="0.41" right="0.17" top="0" bottom="0" header="0.19" footer="0.19"/>
  <pageSetup paperSize="9" scale="25" fitToWidth="0" orientation="landscape" r:id="rId1"/>
  <headerFooter alignWithMargins="0"/>
  <rowBreaks count="1" manualBreakCount="1">
    <brk id="53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508C-B30F-4625-9C55-D590EFB18C97}">
  <dimension ref="A1:X60"/>
  <sheetViews>
    <sheetView view="pageBreakPreview" zoomScale="25" zoomScaleNormal="20" zoomScaleSheetLayoutView="25" workbookViewId="0">
      <selection activeCell="Q29" sqref="Q29:T29"/>
    </sheetView>
  </sheetViews>
  <sheetFormatPr defaultColWidth="9" defaultRowHeight="17.399999999999999"/>
  <cols>
    <col min="1" max="1" width="25.6640625" style="718" customWidth="1"/>
    <col min="2" max="2" width="30.6640625" style="718" customWidth="1"/>
    <col min="3" max="3" width="25.6640625" style="718" customWidth="1"/>
    <col min="4" max="4" width="33" style="718" customWidth="1"/>
    <col min="5" max="5" width="25.6640625" style="718" customWidth="1"/>
    <col min="6" max="6" width="30.6640625" style="718" customWidth="1"/>
    <col min="7" max="7" width="25.6640625" style="718" customWidth="1"/>
    <col min="8" max="8" width="33.21875" style="718" customWidth="1"/>
    <col min="9" max="9" width="25.6640625" style="718" customWidth="1"/>
    <col min="10" max="10" width="30.6640625" style="718" customWidth="1"/>
    <col min="11" max="11" width="25.6640625" style="718" customWidth="1"/>
    <col min="12" max="12" width="30.77734375" style="718" customWidth="1"/>
    <col min="13" max="13" width="25.6640625" style="718" customWidth="1"/>
    <col min="14" max="14" width="30.6640625" style="718" customWidth="1"/>
    <col min="15" max="15" width="25.6640625" style="718" customWidth="1"/>
    <col min="16" max="16" width="31.109375" style="718" customWidth="1"/>
    <col min="17" max="17" width="25.6640625" style="718" customWidth="1"/>
    <col min="18" max="18" width="30.6640625" style="718" customWidth="1"/>
    <col min="19" max="19" width="25.6640625" style="718" customWidth="1"/>
    <col min="20" max="20" width="33" style="718" customWidth="1"/>
    <col min="21" max="16384" width="9" style="718"/>
  </cols>
  <sheetData>
    <row r="1" spans="1:22" ht="107.4" customHeight="1">
      <c r="A1" s="717"/>
      <c r="B1" s="717"/>
      <c r="C1" s="717"/>
      <c r="D1" s="717"/>
      <c r="E1" s="717"/>
      <c r="F1" s="717"/>
      <c r="G1" s="717"/>
      <c r="H1" s="717"/>
      <c r="O1" s="956"/>
      <c r="P1" s="956"/>
      <c r="Q1" s="956"/>
      <c r="R1" s="719"/>
    </row>
    <row r="2" spans="1:22" ht="51.75" customHeight="1">
      <c r="A2" s="717"/>
      <c r="B2" s="717"/>
      <c r="C2" s="717"/>
      <c r="D2" s="717"/>
      <c r="E2" s="717"/>
      <c r="F2" s="717"/>
      <c r="G2" s="717"/>
      <c r="H2" s="717"/>
      <c r="O2" s="956"/>
      <c r="P2" s="956"/>
      <c r="Q2" s="956"/>
      <c r="R2" s="720"/>
    </row>
    <row r="3" spans="1:22" ht="60.6" customHeight="1" thickBot="1">
      <c r="A3" s="721"/>
      <c r="B3" s="721"/>
      <c r="C3" s="721"/>
      <c r="D3" s="721"/>
      <c r="E3" s="721"/>
      <c r="F3" s="721"/>
      <c r="G3" s="721"/>
      <c r="H3" s="721"/>
      <c r="O3" s="722"/>
      <c r="P3" s="722"/>
    </row>
    <row r="4" spans="1:22" s="723" customFormat="1" ht="66.599999999999994" customHeight="1" thickBot="1">
      <c r="A4" s="957"/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8"/>
      <c r="M4" s="928" t="s">
        <v>444</v>
      </c>
      <c r="N4" s="929"/>
      <c r="O4" s="929"/>
      <c r="P4" s="930"/>
      <c r="Q4" s="928" t="s">
        <v>445</v>
      </c>
      <c r="R4" s="929"/>
      <c r="S4" s="929"/>
      <c r="T4" s="930"/>
      <c r="U4" s="718"/>
      <c r="V4" s="718"/>
    </row>
    <row r="5" spans="1:22" s="724" customFormat="1" ht="54.9" customHeight="1">
      <c r="A5" s="959"/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60"/>
      <c r="M5" s="931" t="s">
        <v>446</v>
      </c>
      <c r="N5" s="932"/>
      <c r="O5" s="932"/>
      <c r="P5" s="933"/>
      <c r="Q5" s="931"/>
      <c r="R5" s="932"/>
      <c r="S5" s="932"/>
      <c r="T5" s="933"/>
      <c r="U5" s="718"/>
      <c r="V5" s="718"/>
    </row>
    <row r="6" spans="1:22" s="724" customFormat="1" ht="54.9" customHeight="1">
      <c r="A6" s="959"/>
      <c r="B6" s="959"/>
      <c r="C6" s="959"/>
      <c r="D6" s="959"/>
      <c r="E6" s="959"/>
      <c r="F6" s="959"/>
      <c r="G6" s="959"/>
      <c r="H6" s="959"/>
      <c r="I6" s="959"/>
      <c r="J6" s="959"/>
      <c r="K6" s="959"/>
      <c r="L6" s="960"/>
      <c r="M6" s="922" t="s">
        <v>447</v>
      </c>
      <c r="N6" s="923"/>
      <c r="O6" s="923"/>
      <c r="P6" s="924"/>
      <c r="Q6" s="916"/>
      <c r="R6" s="949"/>
      <c r="S6" s="949"/>
      <c r="T6" s="918"/>
      <c r="U6" s="718"/>
      <c r="V6" s="718"/>
    </row>
    <row r="7" spans="1:22" s="724" customFormat="1" ht="54.9" customHeight="1">
      <c r="A7" s="959"/>
      <c r="B7" s="959"/>
      <c r="C7" s="959"/>
      <c r="D7" s="959"/>
      <c r="E7" s="959"/>
      <c r="F7" s="959"/>
      <c r="G7" s="959"/>
      <c r="H7" s="959"/>
      <c r="I7" s="959"/>
      <c r="J7" s="959"/>
      <c r="K7" s="959"/>
      <c r="L7" s="960"/>
      <c r="M7" s="940" t="s">
        <v>448</v>
      </c>
      <c r="N7" s="941"/>
      <c r="O7" s="941"/>
      <c r="P7" s="942"/>
      <c r="Q7" s="916"/>
      <c r="R7" s="949"/>
      <c r="S7" s="949"/>
      <c r="T7" s="918"/>
      <c r="U7" s="718"/>
      <c r="V7" s="718"/>
    </row>
    <row r="8" spans="1:22" s="724" customFormat="1" ht="54.9" customHeight="1">
      <c r="A8" s="959"/>
      <c r="B8" s="959"/>
      <c r="C8" s="959"/>
      <c r="D8" s="959"/>
      <c r="E8" s="959"/>
      <c r="F8" s="959"/>
      <c r="G8" s="959"/>
      <c r="H8" s="959"/>
      <c r="I8" s="959"/>
      <c r="J8" s="959"/>
      <c r="K8" s="959"/>
      <c r="L8" s="960"/>
      <c r="M8" s="916"/>
      <c r="N8" s="917"/>
      <c r="O8" s="917"/>
      <c r="P8" s="918"/>
      <c r="Q8" s="916"/>
      <c r="R8" s="949"/>
      <c r="S8" s="949"/>
      <c r="T8" s="918"/>
      <c r="U8" s="718"/>
      <c r="V8" s="718"/>
    </row>
    <row r="9" spans="1:22" s="724" customFormat="1" ht="54.9" customHeight="1">
      <c r="A9" s="959"/>
      <c r="B9" s="959"/>
      <c r="C9" s="959"/>
      <c r="D9" s="959"/>
      <c r="E9" s="959"/>
      <c r="F9" s="959"/>
      <c r="G9" s="959"/>
      <c r="H9" s="959"/>
      <c r="I9" s="959"/>
      <c r="J9" s="959"/>
      <c r="K9" s="959"/>
      <c r="L9" s="960"/>
      <c r="M9" s="916" t="s">
        <v>449</v>
      </c>
      <c r="N9" s="917"/>
      <c r="O9" s="917"/>
      <c r="P9" s="918"/>
      <c r="Q9" s="916"/>
      <c r="R9" s="949"/>
      <c r="S9" s="949"/>
      <c r="T9" s="918"/>
      <c r="U9" s="718"/>
      <c r="V9" s="718"/>
    </row>
    <row r="10" spans="1:22" s="724" customFormat="1" ht="54.9" customHeight="1" thickBot="1">
      <c r="A10" s="959"/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60"/>
      <c r="M10" s="913" t="s">
        <v>450</v>
      </c>
      <c r="N10" s="914"/>
      <c r="O10" s="914"/>
      <c r="P10" s="915"/>
      <c r="Q10" s="916"/>
      <c r="R10" s="949"/>
      <c r="S10" s="949"/>
      <c r="T10" s="918"/>
      <c r="U10" s="718"/>
      <c r="V10" s="718"/>
    </row>
    <row r="11" spans="1:22" ht="31.5" hidden="1" customHeight="1" thickBot="1">
      <c r="A11" s="959"/>
      <c r="B11" s="959"/>
      <c r="C11" s="959"/>
      <c r="D11" s="959"/>
      <c r="E11" s="959"/>
      <c r="F11" s="959"/>
      <c r="G11" s="959"/>
      <c r="H11" s="959"/>
      <c r="I11" s="959"/>
      <c r="J11" s="959"/>
      <c r="K11" s="959"/>
      <c r="L11" s="960"/>
      <c r="M11" s="953"/>
      <c r="N11" s="954"/>
      <c r="O11" s="954"/>
      <c r="P11" s="955"/>
      <c r="Q11" s="916"/>
      <c r="R11" s="949"/>
      <c r="S11" s="949"/>
      <c r="T11" s="918"/>
    </row>
    <row r="12" spans="1:22" ht="25.5" customHeight="1">
      <c r="A12" s="959"/>
      <c r="B12" s="959"/>
      <c r="C12" s="959"/>
      <c r="D12" s="959"/>
      <c r="E12" s="959"/>
      <c r="F12" s="959"/>
      <c r="G12" s="959"/>
      <c r="H12" s="959"/>
      <c r="I12" s="959"/>
      <c r="J12" s="959"/>
      <c r="K12" s="959"/>
      <c r="L12" s="960"/>
      <c r="M12" s="725" t="s">
        <v>451</v>
      </c>
      <c r="N12" s="726">
        <v>735</v>
      </c>
      <c r="O12" s="726" t="s">
        <v>1</v>
      </c>
      <c r="P12" s="727" t="s">
        <v>452</v>
      </c>
      <c r="Q12" s="916"/>
      <c r="R12" s="949"/>
      <c r="S12" s="949"/>
      <c r="T12" s="918"/>
    </row>
    <row r="13" spans="1:22" ht="30.75" customHeight="1" thickBot="1">
      <c r="A13" s="961"/>
      <c r="B13" s="961"/>
      <c r="C13" s="961"/>
      <c r="D13" s="961"/>
      <c r="E13" s="961"/>
      <c r="F13" s="961"/>
      <c r="G13" s="961"/>
      <c r="H13" s="961"/>
      <c r="I13" s="961"/>
      <c r="J13" s="961"/>
      <c r="K13" s="961"/>
      <c r="L13" s="962"/>
      <c r="M13" s="728" t="s">
        <v>2</v>
      </c>
      <c r="N13" s="729">
        <v>103</v>
      </c>
      <c r="O13" s="729" t="s">
        <v>3</v>
      </c>
      <c r="P13" s="730" t="s">
        <v>453</v>
      </c>
      <c r="Q13" s="913"/>
      <c r="R13" s="914"/>
      <c r="S13" s="914"/>
      <c r="T13" s="915"/>
    </row>
    <row r="14" spans="1:22" s="723" customFormat="1" ht="55.5" customHeight="1" thickBot="1">
      <c r="A14" s="928" t="s">
        <v>454</v>
      </c>
      <c r="B14" s="929"/>
      <c r="C14" s="929"/>
      <c r="D14" s="930"/>
      <c r="E14" s="928" t="s">
        <v>455</v>
      </c>
      <c r="F14" s="929"/>
      <c r="G14" s="929"/>
      <c r="H14" s="930"/>
      <c r="I14" s="928" t="s">
        <v>456</v>
      </c>
      <c r="J14" s="929"/>
      <c r="K14" s="929"/>
      <c r="L14" s="930"/>
      <c r="M14" s="928" t="s">
        <v>457</v>
      </c>
      <c r="N14" s="929"/>
      <c r="O14" s="929"/>
      <c r="P14" s="930"/>
      <c r="Q14" s="928" t="s">
        <v>458</v>
      </c>
      <c r="R14" s="929"/>
      <c r="S14" s="929"/>
      <c r="T14" s="930"/>
      <c r="U14" s="718"/>
      <c r="V14" s="718"/>
    </row>
    <row r="15" spans="1:22" s="724" customFormat="1" ht="54.9" customHeight="1">
      <c r="A15" s="932"/>
      <c r="B15" s="932"/>
      <c r="C15" s="932"/>
      <c r="D15" s="933"/>
      <c r="E15" s="931" t="s">
        <v>177</v>
      </c>
      <c r="F15" s="932"/>
      <c r="G15" s="932"/>
      <c r="H15" s="933"/>
      <c r="I15" s="931" t="s">
        <v>460</v>
      </c>
      <c r="J15" s="932"/>
      <c r="K15" s="932"/>
      <c r="L15" s="933"/>
      <c r="M15" s="931" t="s">
        <v>446</v>
      </c>
      <c r="N15" s="932"/>
      <c r="O15" s="932"/>
      <c r="P15" s="933"/>
      <c r="Q15" s="931" t="s">
        <v>459</v>
      </c>
      <c r="R15" s="932"/>
      <c r="S15" s="932"/>
      <c r="T15" s="933"/>
      <c r="U15" s="718"/>
      <c r="V15" s="718"/>
    </row>
    <row r="16" spans="1:22" s="724" customFormat="1" ht="54.9" customHeight="1">
      <c r="A16" s="949"/>
      <c r="B16" s="949"/>
      <c r="C16" s="949"/>
      <c r="D16" s="918"/>
      <c r="E16" s="940" t="s">
        <v>180</v>
      </c>
      <c r="F16" s="941"/>
      <c r="G16" s="941"/>
      <c r="H16" s="942"/>
      <c r="I16" s="916"/>
      <c r="J16" s="917"/>
      <c r="K16" s="917"/>
      <c r="L16" s="918"/>
      <c r="M16" s="940" t="s">
        <v>461</v>
      </c>
      <c r="N16" s="941"/>
      <c r="O16" s="941"/>
      <c r="P16" s="942"/>
      <c r="Q16" s="937" t="s">
        <v>182</v>
      </c>
      <c r="R16" s="938"/>
      <c r="S16" s="938"/>
      <c r="T16" s="939"/>
      <c r="U16" s="718"/>
      <c r="V16" s="718"/>
    </row>
    <row r="17" spans="1:24" s="724" customFormat="1" ht="54.9" customHeight="1">
      <c r="A17" s="949"/>
      <c r="B17" s="949"/>
      <c r="C17" s="949"/>
      <c r="D17" s="918"/>
      <c r="E17" s="937" t="s">
        <v>462</v>
      </c>
      <c r="F17" s="938"/>
      <c r="G17" s="938"/>
      <c r="H17" s="939"/>
      <c r="I17" s="940" t="s">
        <v>463</v>
      </c>
      <c r="J17" s="941"/>
      <c r="K17" s="941"/>
      <c r="L17" s="942"/>
      <c r="M17" s="937" t="s">
        <v>464</v>
      </c>
      <c r="N17" s="938"/>
      <c r="O17" s="938"/>
      <c r="P17" s="939"/>
      <c r="Q17" s="916"/>
      <c r="R17" s="917"/>
      <c r="S17" s="917"/>
      <c r="T17" s="918"/>
      <c r="U17" s="718"/>
      <c r="V17" s="718"/>
    </row>
    <row r="18" spans="1:24" s="724" customFormat="1" ht="54.9" customHeight="1">
      <c r="A18" s="949"/>
      <c r="B18" s="949"/>
      <c r="C18" s="949"/>
      <c r="D18" s="918"/>
      <c r="E18" s="925" t="s">
        <v>465</v>
      </c>
      <c r="F18" s="926"/>
      <c r="G18" s="926"/>
      <c r="H18" s="927"/>
      <c r="I18" s="950"/>
      <c r="J18" s="951"/>
      <c r="K18" s="951"/>
      <c r="L18" s="952"/>
      <c r="M18" s="925"/>
      <c r="N18" s="926"/>
      <c r="O18" s="926"/>
      <c r="P18" s="927"/>
      <c r="Q18" s="940" t="s">
        <v>466</v>
      </c>
      <c r="R18" s="941"/>
      <c r="S18" s="941"/>
      <c r="T18" s="942"/>
    </row>
    <row r="19" spans="1:24" s="724" customFormat="1" ht="54.9" customHeight="1">
      <c r="A19" s="949"/>
      <c r="B19" s="949"/>
      <c r="C19" s="949"/>
      <c r="D19" s="918"/>
      <c r="E19" s="916" t="s">
        <v>449</v>
      </c>
      <c r="F19" s="917"/>
      <c r="G19" s="917"/>
      <c r="H19" s="918"/>
      <c r="I19" s="916" t="s">
        <v>467</v>
      </c>
      <c r="J19" s="917"/>
      <c r="K19" s="917"/>
      <c r="L19" s="918"/>
      <c r="M19" s="916" t="s">
        <v>449</v>
      </c>
      <c r="N19" s="917"/>
      <c r="O19" s="917"/>
      <c r="P19" s="918"/>
      <c r="Q19" s="916" t="s">
        <v>467</v>
      </c>
      <c r="R19" s="917"/>
      <c r="S19" s="917"/>
      <c r="T19" s="918"/>
    </row>
    <row r="20" spans="1:24" s="724" customFormat="1" ht="54.9" customHeight="1" thickBot="1">
      <c r="A20" s="949"/>
      <c r="B20" s="949"/>
      <c r="C20" s="949"/>
      <c r="D20" s="918"/>
      <c r="E20" s="934" t="s">
        <v>518</v>
      </c>
      <c r="F20" s="935"/>
      <c r="G20" s="935"/>
      <c r="H20" s="936"/>
      <c r="I20" s="913" t="s">
        <v>468</v>
      </c>
      <c r="J20" s="914"/>
      <c r="K20" s="914"/>
      <c r="L20" s="915"/>
      <c r="M20" s="913" t="s">
        <v>179</v>
      </c>
      <c r="N20" s="914"/>
      <c r="O20" s="914"/>
      <c r="P20" s="915"/>
      <c r="Q20" s="913" t="s">
        <v>469</v>
      </c>
      <c r="R20" s="914"/>
      <c r="S20" s="914"/>
      <c r="T20" s="915"/>
    </row>
    <row r="21" spans="1:24" ht="1.5" customHeight="1" thickBot="1">
      <c r="A21" s="949"/>
      <c r="B21" s="949"/>
      <c r="C21" s="949"/>
      <c r="D21" s="918"/>
      <c r="E21" s="731"/>
      <c r="F21" s="732"/>
      <c r="G21" s="732"/>
      <c r="H21" s="733"/>
      <c r="I21" s="734"/>
      <c r="J21" s="735"/>
      <c r="K21" s="735"/>
      <c r="L21" s="736"/>
      <c r="M21" s="734"/>
      <c r="N21" s="735"/>
      <c r="O21" s="735"/>
      <c r="P21" s="736"/>
      <c r="Q21" s="737"/>
      <c r="R21" s="738"/>
      <c r="S21" s="738"/>
      <c r="T21" s="739"/>
      <c r="U21" s="724"/>
      <c r="V21" s="724"/>
      <c r="W21" s="724"/>
      <c r="X21" s="724"/>
    </row>
    <row r="22" spans="1:24" ht="29.25" customHeight="1">
      <c r="A22" s="949"/>
      <c r="B22" s="949"/>
      <c r="C22" s="949"/>
      <c r="D22" s="918"/>
      <c r="E22" s="740" t="s">
        <v>451</v>
      </c>
      <c r="F22" s="741">
        <v>785</v>
      </c>
      <c r="G22" s="741" t="s">
        <v>1</v>
      </c>
      <c r="H22" s="742">
        <v>23</v>
      </c>
      <c r="I22" s="743" t="s">
        <v>451</v>
      </c>
      <c r="J22" s="741">
        <v>822.1</v>
      </c>
      <c r="K22" s="741" t="s">
        <v>1</v>
      </c>
      <c r="L22" s="742">
        <v>28.5</v>
      </c>
      <c r="M22" s="743" t="s">
        <v>451</v>
      </c>
      <c r="N22" s="741">
        <v>864.4</v>
      </c>
      <c r="O22" s="741" t="s">
        <v>1</v>
      </c>
      <c r="P22" s="742">
        <v>26</v>
      </c>
      <c r="Q22" s="743" t="s">
        <v>451</v>
      </c>
      <c r="R22" s="741">
        <v>806.9</v>
      </c>
      <c r="S22" s="741" t="s">
        <v>1</v>
      </c>
      <c r="T22" s="742">
        <v>26.5</v>
      </c>
    </row>
    <row r="23" spans="1:24" ht="28.5" customHeight="1" thickBot="1">
      <c r="A23" s="914"/>
      <c r="B23" s="914"/>
      <c r="C23" s="914"/>
      <c r="D23" s="915"/>
      <c r="E23" s="744" t="s">
        <v>2</v>
      </c>
      <c r="F23" s="745">
        <v>107.5</v>
      </c>
      <c r="G23" s="745" t="s">
        <v>3</v>
      </c>
      <c r="H23" s="746">
        <v>32.5</v>
      </c>
      <c r="I23" s="744" t="s">
        <v>2</v>
      </c>
      <c r="J23" s="745">
        <v>107.5</v>
      </c>
      <c r="K23" s="745" t="s">
        <v>3</v>
      </c>
      <c r="L23" s="745">
        <v>33.900000000000006</v>
      </c>
      <c r="M23" s="745" t="s">
        <v>2</v>
      </c>
      <c r="N23" s="745">
        <v>123.5</v>
      </c>
      <c r="O23" s="745" t="s">
        <v>3</v>
      </c>
      <c r="P23" s="746">
        <v>34.1</v>
      </c>
      <c r="Q23" s="744" t="s">
        <v>2</v>
      </c>
      <c r="R23" s="745">
        <v>107.5</v>
      </c>
      <c r="S23" s="745" t="s">
        <v>3</v>
      </c>
      <c r="T23" s="746">
        <v>34.599999999999994</v>
      </c>
    </row>
    <row r="24" spans="1:24" s="723" customFormat="1" ht="50.25" customHeight="1" thickBot="1">
      <c r="A24" s="928" t="s">
        <v>470</v>
      </c>
      <c r="B24" s="929"/>
      <c r="C24" s="929"/>
      <c r="D24" s="930"/>
      <c r="E24" s="928" t="s">
        <v>471</v>
      </c>
      <c r="F24" s="929"/>
      <c r="G24" s="929"/>
      <c r="H24" s="930"/>
      <c r="I24" s="928" t="s">
        <v>472</v>
      </c>
      <c r="J24" s="929"/>
      <c r="K24" s="929"/>
      <c r="L24" s="930"/>
      <c r="M24" s="928" t="s">
        <v>473</v>
      </c>
      <c r="N24" s="929"/>
      <c r="O24" s="929"/>
      <c r="P24" s="930"/>
      <c r="Q24" s="928" t="str">
        <f>[1]第三週明細!$B$37&amp;[1]第三週明細!$B$38&amp;[1]第三週明細!$B$39&amp;[1]第三週明細!$B$40&amp;"(五)"</f>
        <v>4月16日(五)</v>
      </c>
      <c r="R24" s="929"/>
      <c r="S24" s="929"/>
      <c r="T24" s="930"/>
      <c r="U24" s="718"/>
      <c r="V24" s="718"/>
    </row>
    <row r="25" spans="1:24" s="724" customFormat="1" ht="54.9" customHeight="1">
      <c r="A25" s="931" t="s">
        <v>177</v>
      </c>
      <c r="B25" s="932"/>
      <c r="C25" s="932"/>
      <c r="D25" s="933"/>
      <c r="E25" s="931" t="s">
        <v>177</v>
      </c>
      <c r="F25" s="932"/>
      <c r="G25" s="932"/>
      <c r="H25" s="933"/>
      <c r="I25" s="931" t="s">
        <v>475</v>
      </c>
      <c r="J25" s="932"/>
      <c r="K25" s="932"/>
      <c r="L25" s="933"/>
      <c r="M25" s="943" t="s">
        <v>446</v>
      </c>
      <c r="N25" s="944"/>
      <c r="O25" s="944"/>
      <c r="P25" s="945"/>
      <c r="Q25" s="931" t="s">
        <v>474</v>
      </c>
      <c r="R25" s="932"/>
      <c r="S25" s="932"/>
      <c r="T25" s="933"/>
      <c r="U25" s="718"/>
      <c r="V25" s="718"/>
    </row>
    <row r="26" spans="1:24" s="724" customFormat="1" ht="54.9" customHeight="1">
      <c r="A26" s="922" t="s">
        <v>476</v>
      </c>
      <c r="B26" s="923"/>
      <c r="C26" s="923"/>
      <c r="D26" s="924"/>
      <c r="E26" s="940" t="s">
        <v>477</v>
      </c>
      <c r="F26" s="941"/>
      <c r="G26" s="941"/>
      <c r="H26" s="942"/>
      <c r="I26" s="922" t="s">
        <v>178</v>
      </c>
      <c r="J26" s="923"/>
      <c r="K26" s="923"/>
      <c r="L26" s="924"/>
      <c r="M26" s="940" t="s">
        <v>478</v>
      </c>
      <c r="N26" s="941"/>
      <c r="O26" s="941"/>
      <c r="P26" s="942"/>
      <c r="Q26" s="916"/>
      <c r="R26" s="917"/>
      <c r="S26" s="917"/>
      <c r="T26" s="918"/>
      <c r="U26" s="718"/>
      <c r="V26" s="718"/>
    </row>
    <row r="27" spans="1:24" s="724" customFormat="1" ht="54.9" customHeight="1">
      <c r="A27" s="916"/>
      <c r="B27" s="917"/>
      <c r="C27" s="917"/>
      <c r="D27" s="918"/>
      <c r="E27" s="922" t="s">
        <v>479</v>
      </c>
      <c r="F27" s="923"/>
      <c r="G27" s="923"/>
      <c r="H27" s="924"/>
      <c r="I27" s="916"/>
      <c r="J27" s="917"/>
      <c r="K27" s="917"/>
      <c r="L27" s="918"/>
      <c r="M27" s="925" t="s">
        <v>480</v>
      </c>
      <c r="N27" s="926"/>
      <c r="O27" s="926"/>
      <c r="P27" s="927"/>
      <c r="Q27" s="922" t="s">
        <v>481</v>
      </c>
      <c r="R27" s="923"/>
      <c r="S27" s="923"/>
      <c r="T27" s="924"/>
      <c r="U27" s="718"/>
      <c r="V27" s="718"/>
    </row>
    <row r="28" spans="1:24" s="724" customFormat="1" ht="54.9" customHeight="1">
      <c r="A28" s="940" t="s">
        <v>482</v>
      </c>
      <c r="B28" s="941"/>
      <c r="C28" s="941"/>
      <c r="D28" s="942"/>
      <c r="E28" s="916" t="s">
        <v>483</v>
      </c>
      <c r="F28" s="917"/>
      <c r="G28" s="917"/>
      <c r="H28" s="918"/>
      <c r="I28" s="940" t="s">
        <v>438</v>
      </c>
      <c r="J28" s="941"/>
      <c r="K28" s="941"/>
      <c r="L28" s="942"/>
      <c r="M28" s="937" t="s">
        <v>484</v>
      </c>
      <c r="N28" s="938"/>
      <c r="O28" s="938"/>
      <c r="P28" s="939"/>
      <c r="Q28" s="919" t="s">
        <v>485</v>
      </c>
      <c r="R28" s="920"/>
      <c r="S28" s="920"/>
      <c r="T28" s="921"/>
      <c r="U28" s="718"/>
      <c r="V28" s="718"/>
    </row>
    <row r="29" spans="1:24" s="724" customFormat="1" ht="54.9" customHeight="1">
      <c r="A29" s="916" t="s">
        <v>449</v>
      </c>
      <c r="B29" s="917"/>
      <c r="C29" s="917"/>
      <c r="D29" s="918"/>
      <c r="E29" s="916" t="s">
        <v>467</v>
      </c>
      <c r="F29" s="917"/>
      <c r="G29" s="917"/>
      <c r="H29" s="918"/>
      <c r="I29" s="916" t="s">
        <v>449</v>
      </c>
      <c r="J29" s="917"/>
      <c r="K29" s="917"/>
      <c r="L29" s="918"/>
      <c r="M29" s="925" t="s">
        <v>449</v>
      </c>
      <c r="N29" s="926"/>
      <c r="O29" s="926"/>
      <c r="P29" s="927"/>
      <c r="Q29" s="925" t="s">
        <v>467</v>
      </c>
      <c r="R29" s="926"/>
      <c r="S29" s="926"/>
      <c r="T29" s="927"/>
      <c r="U29" s="718"/>
      <c r="V29" s="718"/>
    </row>
    <row r="30" spans="1:24" s="724" customFormat="1" ht="54.9" customHeight="1" thickBot="1">
      <c r="A30" s="913" t="s">
        <v>486</v>
      </c>
      <c r="B30" s="914"/>
      <c r="C30" s="914"/>
      <c r="D30" s="915"/>
      <c r="E30" s="913" t="s">
        <v>487</v>
      </c>
      <c r="F30" s="914"/>
      <c r="G30" s="914"/>
      <c r="H30" s="915"/>
      <c r="I30" s="913" t="s">
        <v>488</v>
      </c>
      <c r="J30" s="914"/>
      <c r="K30" s="914"/>
      <c r="L30" s="915"/>
      <c r="M30" s="913" t="s">
        <v>489</v>
      </c>
      <c r="N30" s="914"/>
      <c r="O30" s="914"/>
      <c r="P30" s="915"/>
      <c r="Q30" s="913" t="s">
        <v>490</v>
      </c>
      <c r="R30" s="914"/>
      <c r="S30" s="914"/>
      <c r="T30" s="915"/>
      <c r="U30" s="718"/>
      <c r="V30" s="718"/>
    </row>
    <row r="31" spans="1:24" ht="2.25" customHeight="1" thickBot="1">
      <c r="A31" s="747"/>
      <c r="B31" s="748"/>
      <c r="C31" s="748"/>
      <c r="D31" s="749"/>
      <c r="E31" s="750"/>
      <c r="F31" s="751"/>
      <c r="G31" s="751"/>
      <c r="H31" s="752"/>
      <c r="I31" s="753"/>
      <c r="J31" s="754"/>
      <c r="K31" s="754"/>
      <c r="L31" s="755"/>
      <c r="M31" s="753"/>
      <c r="N31" s="754"/>
      <c r="O31" s="754"/>
      <c r="P31" s="755"/>
      <c r="Q31" s="756"/>
      <c r="R31" s="757"/>
      <c r="S31" s="757"/>
      <c r="T31" s="758"/>
    </row>
    <row r="32" spans="1:24" ht="25.5" customHeight="1">
      <c r="A32" s="759" t="s">
        <v>451</v>
      </c>
      <c r="B32" s="760">
        <v>799.6</v>
      </c>
      <c r="C32" s="760" t="s">
        <v>1</v>
      </c>
      <c r="D32" s="761">
        <v>26</v>
      </c>
      <c r="E32" s="762" t="s">
        <v>451</v>
      </c>
      <c r="F32" s="763">
        <v>806.9</v>
      </c>
      <c r="G32" s="763" t="s">
        <v>1</v>
      </c>
      <c r="H32" s="764">
        <v>23</v>
      </c>
      <c r="I32" s="762" t="s">
        <v>451</v>
      </c>
      <c r="J32" s="765">
        <v>822.1</v>
      </c>
      <c r="K32" s="763" t="s">
        <v>1</v>
      </c>
      <c r="L32" s="766">
        <v>28.5</v>
      </c>
      <c r="M32" s="762" t="s">
        <v>6</v>
      </c>
      <c r="N32" s="765">
        <v>691.3</v>
      </c>
      <c r="O32" s="763" t="s">
        <v>1</v>
      </c>
      <c r="P32" s="766">
        <v>22.5</v>
      </c>
      <c r="Q32" s="725" t="s">
        <v>6</v>
      </c>
      <c r="R32" s="726">
        <f>[1]第三週明細!W44</f>
        <v>696.5</v>
      </c>
      <c r="S32" s="726" t="s">
        <v>1</v>
      </c>
      <c r="T32" s="727">
        <f>[1]第三週明細!W40</f>
        <v>22.5</v>
      </c>
    </row>
    <row r="33" spans="1:22" ht="28.5" customHeight="1" thickBot="1">
      <c r="A33" s="767" t="s">
        <v>2</v>
      </c>
      <c r="B33" s="768">
        <v>107.5</v>
      </c>
      <c r="C33" s="768" t="s">
        <v>3</v>
      </c>
      <c r="D33" s="769">
        <v>33.900000000000006</v>
      </c>
      <c r="E33" s="767" t="s">
        <v>2</v>
      </c>
      <c r="F33" s="768">
        <v>107.5</v>
      </c>
      <c r="G33" s="768" t="s">
        <v>3</v>
      </c>
      <c r="H33" s="769">
        <v>34.599999999999994</v>
      </c>
      <c r="I33" s="767" t="s">
        <v>2</v>
      </c>
      <c r="J33" s="768">
        <v>107.5</v>
      </c>
      <c r="K33" s="768" t="s">
        <v>3</v>
      </c>
      <c r="L33" s="769">
        <v>33.900000000000006</v>
      </c>
      <c r="M33" s="767" t="s">
        <v>7</v>
      </c>
      <c r="N33" s="768">
        <v>95.5</v>
      </c>
      <c r="O33" s="768" t="s">
        <v>3</v>
      </c>
      <c r="P33" s="769">
        <v>26.7</v>
      </c>
      <c r="Q33" s="728" t="s">
        <v>7</v>
      </c>
      <c r="R33" s="729">
        <f>[1]第三週明細!W38</f>
        <v>96.5</v>
      </c>
      <c r="S33" s="729" t="s">
        <v>3</v>
      </c>
      <c r="T33" s="730">
        <f>[1]第三週明細!W42</f>
        <v>27</v>
      </c>
    </row>
    <row r="34" spans="1:22" s="723" customFormat="1" ht="53.25" customHeight="1" thickBot="1">
      <c r="A34" s="946" t="str">
        <f>[1]第四週明細!$B$5&amp;[1]第四週明細!$B$6&amp;[1]第四週明細!$B$7&amp;[1]第四週明細!$B$8&amp;"(一)"</f>
        <v>4月19日(一)</v>
      </c>
      <c r="B34" s="947"/>
      <c r="C34" s="947"/>
      <c r="D34" s="948"/>
      <c r="E34" s="928" t="s">
        <v>491</v>
      </c>
      <c r="F34" s="929"/>
      <c r="G34" s="929"/>
      <c r="H34" s="930"/>
      <c r="I34" s="928" t="s">
        <v>492</v>
      </c>
      <c r="J34" s="929"/>
      <c r="K34" s="929"/>
      <c r="L34" s="930"/>
      <c r="M34" s="928" t="s">
        <v>493</v>
      </c>
      <c r="N34" s="929"/>
      <c r="O34" s="929"/>
      <c r="P34" s="930"/>
      <c r="Q34" s="928" t="s">
        <v>494</v>
      </c>
      <c r="R34" s="929"/>
      <c r="S34" s="929"/>
      <c r="T34" s="930"/>
      <c r="U34" s="718"/>
      <c r="V34" s="718"/>
    </row>
    <row r="35" spans="1:22" s="724" customFormat="1" ht="54.9" customHeight="1">
      <c r="A35" s="931" t="s">
        <v>177</v>
      </c>
      <c r="B35" s="932"/>
      <c r="C35" s="932"/>
      <c r="D35" s="933"/>
      <c r="E35" s="943" t="s">
        <v>177</v>
      </c>
      <c r="F35" s="944"/>
      <c r="G35" s="944"/>
      <c r="H35" s="945"/>
      <c r="I35" s="931" t="s">
        <v>495</v>
      </c>
      <c r="J35" s="932"/>
      <c r="K35" s="932"/>
      <c r="L35" s="933"/>
      <c r="M35" s="943" t="s">
        <v>446</v>
      </c>
      <c r="N35" s="944"/>
      <c r="O35" s="944"/>
      <c r="P35" s="945"/>
      <c r="Q35" s="943" t="s">
        <v>185</v>
      </c>
      <c r="R35" s="944"/>
      <c r="S35" s="944"/>
      <c r="T35" s="945"/>
      <c r="U35" s="718"/>
      <c r="V35" s="718"/>
    </row>
    <row r="36" spans="1:22" s="724" customFormat="1" ht="54.9" customHeight="1">
      <c r="A36" s="922" t="s">
        <v>496</v>
      </c>
      <c r="B36" s="923"/>
      <c r="C36" s="923"/>
      <c r="D36" s="924"/>
      <c r="E36" s="940" t="s">
        <v>186</v>
      </c>
      <c r="F36" s="941"/>
      <c r="G36" s="941"/>
      <c r="H36" s="942"/>
      <c r="I36" s="937" t="s">
        <v>187</v>
      </c>
      <c r="J36" s="938"/>
      <c r="K36" s="938"/>
      <c r="L36" s="939"/>
      <c r="M36" s="940" t="s">
        <v>188</v>
      </c>
      <c r="N36" s="941"/>
      <c r="O36" s="941"/>
      <c r="P36" s="942"/>
      <c r="Q36" s="937" t="s">
        <v>189</v>
      </c>
      <c r="R36" s="938"/>
      <c r="S36" s="938"/>
      <c r="T36" s="939"/>
      <c r="U36" s="718"/>
      <c r="V36" s="718"/>
    </row>
    <row r="37" spans="1:22" s="724" customFormat="1" ht="54.9" customHeight="1">
      <c r="A37" s="919" t="s">
        <v>497</v>
      </c>
      <c r="B37" s="920"/>
      <c r="C37" s="920"/>
      <c r="D37" s="921"/>
      <c r="E37" s="937" t="s">
        <v>498</v>
      </c>
      <c r="F37" s="938"/>
      <c r="G37" s="938"/>
      <c r="H37" s="939"/>
      <c r="I37" s="925" t="s">
        <v>499</v>
      </c>
      <c r="J37" s="926"/>
      <c r="K37" s="926"/>
      <c r="L37" s="927"/>
      <c r="M37" s="925"/>
      <c r="N37" s="926"/>
      <c r="O37" s="926"/>
      <c r="P37" s="927"/>
      <c r="Q37" s="925"/>
      <c r="R37" s="926"/>
      <c r="S37" s="926"/>
      <c r="T37" s="927"/>
      <c r="U37" s="718"/>
      <c r="V37" s="718"/>
    </row>
    <row r="38" spans="1:22" s="724" customFormat="1" ht="54.9" customHeight="1">
      <c r="A38" s="916"/>
      <c r="B38" s="917"/>
      <c r="C38" s="917"/>
      <c r="D38" s="918"/>
      <c r="E38" s="925"/>
      <c r="F38" s="926"/>
      <c r="G38" s="926"/>
      <c r="H38" s="927"/>
      <c r="I38" s="940" t="s">
        <v>519</v>
      </c>
      <c r="J38" s="941"/>
      <c r="K38" s="941"/>
      <c r="L38" s="942"/>
      <c r="M38" s="937" t="s">
        <v>500</v>
      </c>
      <c r="N38" s="938"/>
      <c r="O38" s="938"/>
      <c r="P38" s="939"/>
      <c r="Q38" s="940" t="s">
        <v>501</v>
      </c>
      <c r="R38" s="941"/>
      <c r="S38" s="941"/>
      <c r="T38" s="942"/>
      <c r="U38" s="718"/>
      <c r="V38" s="718"/>
    </row>
    <row r="39" spans="1:22" s="724" customFormat="1" ht="54.9" customHeight="1">
      <c r="A39" s="925" t="s">
        <v>449</v>
      </c>
      <c r="B39" s="926"/>
      <c r="C39" s="926"/>
      <c r="D39" s="927"/>
      <c r="E39" s="925" t="s">
        <v>467</v>
      </c>
      <c r="F39" s="926"/>
      <c r="G39" s="926"/>
      <c r="H39" s="927"/>
      <c r="I39" s="925" t="s">
        <v>449</v>
      </c>
      <c r="J39" s="926"/>
      <c r="K39" s="926"/>
      <c r="L39" s="927"/>
      <c r="M39" s="925" t="s">
        <v>449</v>
      </c>
      <c r="N39" s="926"/>
      <c r="O39" s="926"/>
      <c r="P39" s="927"/>
      <c r="Q39" s="925" t="s">
        <v>467</v>
      </c>
      <c r="R39" s="926"/>
      <c r="S39" s="926"/>
      <c r="T39" s="927"/>
      <c r="U39" s="718"/>
      <c r="V39" s="718"/>
    </row>
    <row r="40" spans="1:22" s="724" customFormat="1" ht="54.9" customHeight="1" thickBot="1">
      <c r="A40" s="913" t="s">
        <v>184</v>
      </c>
      <c r="B40" s="914"/>
      <c r="C40" s="914"/>
      <c r="D40" s="915"/>
      <c r="E40" s="934" t="s">
        <v>520</v>
      </c>
      <c r="F40" s="935"/>
      <c r="G40" s="935"/>
      <c r="H40" s="936"/>
      <c r="I40" s="913" t="s">
        <v>502</v>
      </c>
      <c r="J40" s="914"/>
      <c r="K40" s="914"/>
      <c r="L40" s="915"/>
      <c r="M40" s="913" t="s">
        <v>503</v>
      </c>
      <c r="N40" s="914"/>
      <c r="O40" s="914"/>
      <c r="P40" s="915"/>
      <c r="Q40" s="913" t="s">
        <v>504</v>
      </c>
      <c r="R40" s="914"/>
      <c r="S40" s="914"/>
      <c r="T40" s="915"/>
      <c r="U40" s="718"/>
      <c r="V40" s="718"/>
    </row>
    <row r="41" spans="1:22" ht="1.5" customHeight="1" thickBot="1">
      <c r="A41" s="756"/>
      <c r="B41" s="757"/>
      <c r="C41" s="757"/>
      <c r="D41" s="758"/>
      <c r="E41" s="731"/>
      <c r="F41" s="732"/>
      <c r="G41" s="732"/>
      <c r="H41" s="733"/>
      <c r="I41" s="734"/>
      <c r="J41" s="735"/>
      <c r="K41" s="735"/>
      <c r="L41" s="736"/>
      <c r="M41" s="734"/>
      <c r="N41" s="735"/>
      <c r="O41" s="735"/>
      <c r="P41" s="736"/>
      <c r="Q41" s="737" t="s">
        <v>5</v>
      </c>
      <c r="R41" s="738"/>
      <c r="S41" s="738"/>
      <c r="T41" s="739"/>
    </row>
    <row r="42" spans="1:22" ht="24" customHeight="1">
      <c r="A42" s="725" t="s">
        <v>6</v>
      </c>
      <c r="B42" s="726">
        <f>[1]第四週明細!W12</f>
        <v>686.8</v>
      </c>
      <c r="C42" s="726" t="s">
        <v>1</v>
      </c>
      <c r="D42" s="727">
        <f>[1]第四週明細!W8</f>
        <v>22</v>
      </c>
      <c r="E42" s="740" t="s">
        <v>6</v>
      </c>
      <c r="F42" s="741">
        <v>686.8</v>
      </c>
      <c r="G42" s="741" t="s">
        <v>1</v>
      </c>
      <c r="H42" s="742">
        <v>23</v>
      </c>
      <c r="I42" s="743" t="s">
        <v>6</v>
      </c>
      <c r="J42" s="741">
        <v>691.3</v>
      </c>
      <c r="K42" s="741" t="s">
        <v>1</v>
      </c>
      <c r="L42" s="742">
        <v>22.5</v>
      </c>
      <c r="M42" s="743" t="s">
        <v>6</v>
      </c>
      <c r="N42" s="741">
        <v>686.8</v>
      </c>
      <c r="O42" s="741" t="s">
        <v>1</v>
      </c>
      <c r="P42" s="742">
        <v>22</v>
      </c>
      <c r="Q42" s="743" t="s">
        <v>6</v>
      </c>
      <c r="R42" s="741">
        <v>682.3</v>
      </c>
      <c r="S42" s="741" t="s">
        <v>1</v>
      </c>
      <c r="T42" s="742">
        <v>21.5</v>
      </c>
    </row>
    <row r="43" spans="1:22" ht="24.75" customHeight="1" thickBot="1">
      <c r="A43" s="726" t="s">
        <v>7</v>
      </c>
      <c r="B43" s="726">
        <f>[1]第四週明細!W6</f>
        <v>95.5</v>
      </c>
      <c r="C43" s="729" t="s">
        <v>3</v>
      </c>
      <c r="D43" s="730">
        <f>[1]第四週明細!W10</f>
        <v>26.7</v>
      </c>
      <c r="E43" s="744" t="s">
        <v>7</v>
      </c>
      <c r="F43" s="745">
        <v>95.5</v>
      </c>
      <c r="G43" s="745" t="s">
        <v>3</v>
      </c>
      <c r="H43" s="746">
        <v>26.7</v>
      </c>
      <c r="I43" s="744" t="s">
        <v>7</v>
      </c>
      <c r="J43" s="745">
        <v>95.5</v>
      </c>
      <c r="K43" s="745" t="s">
        <v>3</v>
      </c>
      <c r="L43" s="745">
        <v>26.7</v>
      </c>
      <c r="M43" s="745" t="s">
        <v>7</v>
      </c>
      <c r="N43" s="745">
        <v>95.5</v>
      </c>
      <c r="O43" s="745" t="s">
        <v>3</v>
      </c>
      <c r="P43" s="746">
        <v>26.7</v>
      </c>
      <c r="Q43" s="744" t="s">
        <v>7</v>
      </c>
      <c r="R43" s="745">
        <v>95.5</v>
      </c>
      <c r="S43" s="745" t="s">
        <v>3</v>
      </c>
      <c r="T43" s="746">
        <v>26.7</v>
      </c>
    </row>
    <row r="44" spans="1:22" s="723" customFormat="1" ht="53.25" customHeight="1" thickBot="1">
      <c r="A44" s="928" t="str">
        <f>'[1]第五週明細 '!$B$5&amp;'[1]第五週明細 '!$B$6&amp;'[1]第五週明細 '!$B$7&amp;'[1]第五週明細 '!$B$8&amp;"(一)"</f>
        <v>4月26日(一)</v>
      </c>
      <c r="B44" s="929"/>
      <c r="C44" s="929"/>
      <c r="D44" s="930"/>
      <c r="E44" s="928" t="str">
        <f>'[1]第五週明細 '!$B$13&amp;'[1]第五週明細 '!$B$14&amp;'[1]第五週明細 '!$B$15&amp;'[1]第五週明細 '!$B$16&amp;"(二)"</f>
        <v>4月27日(二)</v>
      </c>
      <c r="F44" s="929"/>
      <c r="G44" s="929"/>
      <c r="H44" s="930"/>
      <c r="I44" s="928" t="str">
        <f>'[1]第五週明細 '!$B$21&amp;'[1]第五週明細 '!$B$22&amp;'[1]第五週明細 '!$B$23&amp;'[1]第五週明細 '!$B$24&amp;"(三)"</f>
        <v>4月28日(三)</v>
      </c>
      <c r="J44" s="929"/>
      <c r="K44" s="929"/>
      <c r="L44" s="930"/>
      <c r="M44" s="928" t="str">
        <f>'[1]第五週明細 '!$B$29&amp;'[1]第五週明細 '!$B$30&amp;'[1]第五週明細 '!$B$31&amp;'[1]第五週明細 '!$B$32&amp;"(四)"</f>
        <v>4月29日(四)</v>
      </c>
      <c r="N44" s="929"/>
      <c r="O44" s="929"/>
      <c r="P44" s="930"/>
      <c r="Q44" s="928" t="str">
        <f>'[1]第五週明細 '!$B$37&amp;'[1]第五週明細 '!$B$38&amp;'[1]第五週明細 '!$B$39&amp;'[1]第五週明細 '!$B$40&amp;"(五)"</f>
        <v>4月30日(五)</v>
      </c>
      <c r="R44" s="929"/>
      <c r="S44" s="929"/>
      <c r="T44" s="930"/>
      <c r="U44" s="718"/>
      <c r="V44" s="718"/>
    </row>
    <row r="45" spans="1:22" s="724" customFormat="1" ht="54.9" customHeight="1">
      <c r="A45" s="931" t="s">
        <v>177</v>
      </c>
      <c r="B45" s="932"/>
      <c r="C45" s="932"/>
      <c r="D45" s="933"/>
      <c r="E45" s="931" t="s">
        <v>177</v>
      </c>
      <c r="F45" s="932"/>
      <c r="G45" s="932"/>
      <c r="H45" s="933"/>
      <c r="I45" s="931" t="s">
        <v>505</v>
      </c>
      <c r="J45" s="932"/>
      <c r="K45" s="932"/>
      <c r="L45" s="933"/>
      <c r="M45" s="931" t="s">
        <v>446</v>
      </c>
      <c r="N45" s="932"/>
      <c r="O45" s="932"/>
      <c r="P45" s="933"/>
      <c r="Q45" s="931" t="s">
        <v>191</v>
      </c>
      <c r="R45" s="932"/>
      <c r="S45" s="932"/>
      <c r="T45" s="933"/>
      <c r="U45" s="718"/>
      <c r="V45" s="718"/>
    </row>
    <row r="46" spans="1:22" s="724" customFormat="1" ht="54.9" customHeight="1">
      <c r="A46" s="922" t="s">
        <v>506</v>
      </c>
      <c r="B46" s="923"/>
      <c r="C46" s="923"/>
      <c r="D46" s="924"/>
      <c r="E46" s="916" t="s">
        <v>507</v>
      </c>
      <c r="F46" s="917"/>
      <c r="G46" s="917"/>
      <c r="H46" s="918"/>
      <c r="I46" s="916"/>
      <c r="J46" s="917"/>
      <c r="K46" s="917"/>
      <c r="L46" s="918"/>
      <c r="M46" s="922" t="s">
        <v>508</v>
      </c>
      <c r="N46" s="923"/>
      <c r="O46" s="923"/>
      <c r="P46" s="924"/>
      <c r="Q46" s="919" t="s">
        <v>509</v>
      </c>
      <c r="R46" s="920"/>
      <c r="S46" s="920"/>
      <c r="T46" s="921"/>
      <c r="U46" s="718"/>
      <c r="V46" s="718"/>
    </row>
    <row r="47" spans="1:22" s="724" customFormat="1" ht="54.9" customHeight="1">
      <c r="A47" s="919" t="s">
        <v>510</v>
      </c>
      <c r="B47" s="920"/>
      <c r="C47" s="920"/>
      <c r="D47" s="921"/>
      <c r="E47" s="916"/>
      <c r="F47" s="917"/>
      <c r="G47" s="917"/>
      <c r="H47" s="918"/>
      <c r="I47" s="919" t="s">
        <v>521</v>
      </c>
      <c r="J47" s="920"/>
      <c r="K47" s="920"/>
      <c r="L47" s="921"/>
      <c r="M47" s="916" t="s">
        <v>511</v>
      </c>
      <c r="N47" s="917"/>
      <c r="O47" s="917"/>
      <c r="P47" s="918"/>
      <c r="Q47" s="916"/>
      <c r="R47" s="917"/>
      <c r="S47" s="917"/>
      <c r="T47" s="918"/>
      <c r="U47" s="718"/>
      <c r="V47" s="718"/>
    </row>
    <row r="48" spans="1:22" s="724" customFormat="1" ht="54.9" customHeight="1">
      <c r="A48" s="916"/>
      <c r="B48" s="917"/>
      <c r="C48" s="917"/>
      <c r="D48" s="918"/>
      <c r="E48" s="919" t="s">
        <v>192</v>
      </c>
      <c r="F48" s="920"/>
      <c r="G48" s="920"/>
      <c r="H48" s="921"/>
      <c r="I48" s="922" t="s">
        <v>375</v>
      </c>
      <c r="J48" s="923"/>
      <c r="K48" s="923"/>
      <c r="L48" s="924"/>
      <c r="M48" s="919" t="s">
        <v>512</v>
      </c>
      <c r="N48" s="920"/>
      <c r="O48" s="920"/>
      <c r="P48" s="921"/>
      <c r="Q48" s="922" t="s">
        <v>513</v>
      </c>
      <c r="R48" s="923"/>
      <c r="S48" s="923"/>
      <c r="T48" s="924"/>
      <c r="U48" s="718"/>
      <c r="V48" s="718"/>
    </row>
    <row r="49" spans="1:22" s="724" customFormat="1" ht="54.9" customHeight="1">
      <c r="A49" s="925" t="s">
        <v>449</v>
      </c>
      <c r="B49" s="926"/>
      <c r="C49" s="926"/>
      <c r="D49" s="927"/>
      <c r="E49" s="925" t="s">
        <v>449</v>
      </c>
      <c r="F49" s="926"/>
      <c r="G49" s="926"/>
      <c r="H49" s="927"/>
      <c r="I49" s="925" t="s">
        <v>449</v>
      </c>
      <c r="J49" s="926"/>
      <c r="K49" s="926"/>
      <c r="L49" s="927"/>
      <c r="M49" s="925" t="s">
        <v>467</v>
      </c>
      <c r="N49" s="926"/>
      <c r="O49" s="926"/>
      <c r="P49" s="927"/>
      <c r="Q49" s="925" t="s">
        <v>467</v>
      </c>
      <c r="R49" s="926"/>
      <c r="S49" s="926"/>
      <c r="T49" s="927"/>
      <c r="U49" s="718"/>
      <c r="V49" s="718"/>
    </row>
    <row r="50" spans="1:22" s="724" customFormat="1" ht="54.9" customHeight="1" thickBot="1">
      <c r="A50" s="913" t="s">
        <v>514</v>
      </c>
      <c r="B50" s="914"/>
      <c r="C50" s="914"/>
      <c r="D50" s="915"/>
      <c r="E50" s="913" t="s">
        <v>515</v>
      </c>
      <c r="F50" s="914"/>
      <c r="G50" s="914"/>
      <c r="H50" s="915"/>
      <c r="I50" s="913" t="s">
        <v>516</v>
      </c>
      <c r="J50" s="914"/>
      <c r="K50" s="914"/>
      <c r="L50" s="915"/>
      <c r="M50" s="913" t="s">
        <v>184</v>
      </c>
      <c r="N50" s="914"/>
      <c r="O50" s="914"/>
      <c r="P50" s="915"/>
      <c r="Q50" s="913" t="s">
        <v>517</v>
      </c>
      <c r="R50" s="914"/>
      <c r="S50" s="914"/>
      <c r="T50" s="915"/>
      <c r="U50" s="718"/>
      <c r="V50" s="718"/>
    </row>
    <row r="51" spans="1:22" ht="2.25" customHeight="1" thickBot="1">
      <c r="A51" s="756"/>
      <c r="B51" s="757"/>
      <c r="C51" s="757"/>
      <c r="D51" s="758"/>
      <c r="E51" s="756"/>
      <c r="F51" s="757"/>
      <c r="G51" s="757"/>
      <c r="H51" s="758"/>
      <c r="I51" s="756"/>
      <c r="J51" s="757"/>
      <c r="K51" s="757"/>
      <c r="L51" s="758"/>
      <c r="M51" s="756"/>
      <c r="N51" s="757"/>
      <c r="O51" s="757"/>
      <c r="P51" s="758"/>
      <c r="Q51" s="770"/>
      <c r="R51" s="771"/>
      <c r="S51" s="771"/>
      <c r="T51" s="772"/>
    </row>
    <row r="52" spans="1:22" ht="30" customHeight="1">
      <c r="A52" s="725" t="s">
        <v>6</v>
      </c>
      <c r="B52" s="726">
        <f>'[1]第五週明細 '!W12</f>
        <v>691.6</v>
      </c>
      <c r="C52" s="726" t="s">
        <v>1</v>
      </c>
      <c r="D52" s="727">
        <f>'[1]第五週明細 '!W8</f>
        <v>22</v>
      </c>
      <c r="E52" s="725" t="s">
        <v>6</v>
      </c>
      <c r="F52" s="773">
        <f>'[1]第五週明細 '!W20</f>
        <v>682.3</v>
      </c>
      <c r="G52" s="726" t="s">
        <v>1</v>
      </c>
      <c r="H52" s="774">
        <f>'[1]第五週明細 '!W16</f>
        <v>23</v>
      </c>
      <c r="I52" s="725" t="s">
        <v>6</v>
      </c>
      <c r="J52" s="773">
        <f>'[1]第五週明細 '!W28</f>
        <v>700.3</v>
      </c>
      <c r="K52" s="726" t="s">
        <v>1</v>
      </c>
      <c r="L52" s="774">
        <f>'[1]第五週明細 '!W24</f>
        <v>23.5</v>
      </c>
      <c r="M52" s="725" t="s">
        <v>6</v>
      </c>
      <c r="N52" s="773">
        <f>'[1]第五週明細 '!W36</f>
        <v>686.8</v>
      </c>
      <c r="O52" s="726" t="s">
        <v>1</v>
      </c>
      <c r="P52" s="774">
        <f>'[1]第五週明細 '!W32</f>
        <v>22</v>
      </c>
      <c r="Q52" s="775" t="s">
        <v>6</v>
      </c>
      <c r="R52" s="776">
        <f>'[1]第五週明細 '!W44</f>
        <v>694.1</v>
      </c>
      <c r="S52" s="777" t="s">
        <v>1</v>
      </c>
      <c r="T52" s="778">
        <f>'[1]第五週明細 '!W40</f>
        <v>22.5</v>
      </c>
    </row>
    <row r="53" spans="1:22" ht="25.8" customHeight="1" thickBot="1">
      <c r="A53" s="729" t="s">
        <v>2</v>
      </c>
      <c r="B53" s="730">
        <f>'[1]第五週明細 '!W6</f>
        <v>96.5</v>
      </c>
      <c r="C53" s="729" t="s">
        <v>3</v>
      </c>
      <c r="D53" s="730">
        <f>'[1]第五週明細 '!W10</f>
        <v>26.9</v>
      </c>
      <c r="E53" s="729" t="s">
        <v>7</v>
      </c>
      <c r="F53" s="730">
        <f>'[1]第五週明細 '!W14</f>
        <v>95.5</v>
      </c>
      <c r="G53" s="729" t="s">
        <v>3</v>
      </c>
      <c r="H53" s="779">
        <f>'[1]第五週明細 '!W18</f>
        <v>26.7</v>
      </c>
      <c r="I53" s="729" t="s">
        <v>7</v>
      </c>
      <c r="J53" s="730">
        <f>'[1]第五週明細 '!W22</f>
        <v>95.5</v>
      </c>
      <c r="K53" s="729" t="s">
        <v>3</v>
      </c>
      <c r="L53" s="779">
        <f>'[1]第五週明細 '!W26</f>
        <v>26.7</v>
      </c>
      <c r="M53" s="728" t="s">
        <v>7</v>
      </c>
      <c r="N53" s="780">
        <f>'[1]第五週明細 '!W30</f>
        <v>95.5</v>
      </c>
      <c r="O53" s="729" t="s">
        <v>3</v>
      </c>
      <c r="P53" s="779">
        <f>'[1]第五週明細 '!W34</f>
        <v>26.7</v>
      </c>
      <c r="Q53" s="781" t="s">
        <v>7</v>
      </c>
      <c r="R53" s="782">
        <f>'[1]第五週明細 '!W38</f>
        <v>95.5</v>
      </c>
      <c r="S53" s="782" t="s">
        <v>3</v>
      </c>
      <c r="T53" s="783">
        <f>'[1]第五週明細 '!W42</f>
        <v>27.4</v>
      </c>
    </row>
    <row r="54" spans="1:22">
      <c r="I54" s="784"/>
      <c r="J54" s="784"/>
    </row>
    <row r="55" spans="1:22" ht="17.100000000000001" customHeight="1">
      <c r="C55" s="785"/>
      <c r="D55" s="785"/>
      <c r="E55" s="785"/>
      <c r="F55" s="785"/>
      <c r="G55" s="785"/>
      <c r="H55" s="785"/>
      <c r="I55" s="785"/>
      <c r="J55" s="785"/>
      <c r="K55" s="785"/>
      <c r="L55" s="785"/>
      <c r="M55" s="785"/>
    </row>
    <row r="56" spans="1:22" ht="17.100000000000001" customHeight="1">
      <c r="C56" s="785"/>
      <c r="D56" s="785"/>
      <c r="E56" s="785"/>
      <c r="F56" s="785"/>
      <c r="G56" s="785"/>
      <c r="H56" s="785"/>
      <c r="I56" s="785"/>
      <c r="J56" s="785"/>
      <c r="K56" s="785"/>
      <c r="L56" s="785"/>
      <c r="M56" s="785"/>
    </row>
    <row r="57" spans="1:22" ht="17.100000000000001" customHeight="1">
      <c r="C57" s="785"/>
      <c r="D57" s="785"/>
      <c r="E57" s="785"/>
      <c r="F57" s="785"/>
      <c r="G57" s="785"/>
      <c r="H57" s="785"/>
      <c r="I57" s="785"/>
      <c r="J57" s="785"/>
      <c r="K57" s="785"/>
      <c r="L57" s="785"/>
      <c r="M57" s="785"/>
    </row>
    <row r="58" spans="1:22" ht="17.100000000000001" customHeight="1">
      <c r="C58" s="785"/>
      <c r="D58" s="785"/>
      <c r="E58" s="785"/>
      <c r="F58" s="785"/>
      <c r="G58" s="785"/>
      <c r="H58" s="785"/>
      <c r="I58" s="785"/>
      <c r="J58" s="786"/>
      <c r="K58" s="785"/>
      <c r="L58" s="785"/>
      <c r="M58" s="785"/>
    </row>
    <row r="59" spans="1:22" ht="17.100000000000001" customHeight="1"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</row>
    <row r="60" spans="1:22" ht="17.100000000000001" customHeight="1">
      <c r="C60" s="785"/>
      <c r="D60" s="785"/>
      <c r="E60" s="785"/>
      <c r="F60" s="785"/>
      <c r="G60" s="785"/>
      <c r="H60" s="785"/>
      <c r="I60" s="785"/>
      <c r="J60" s="785"/>
      <c r="K60" s="785"/>
      <c r="L60" s="785"/>
      <c r="M60" s="785"/>
    </row>
  </sheetData>
  <mergeCells count="148">
    <mergeCell ref="M9:P9"/>
    <mergeCell ref="M10:P10"/>
    <mergeCell ref="M11:P11"/>
    <mergeCell ref="A14:D14"/>
    <mergeCell ref="E14:H14"/>
    <mergeCell ref="I14:L14"/>
    <mergeCell ref="M14:P14"/>
    <mergeCell ref="O1:Q1"/>
    <mergeCell ref="O2:Q2"/>
    <mergeCell ref="A4:L13"/>
    <mergeCell ref="M4:P4"/>
    <mergeCell ref="Q4:T4"/>
    <mergeCell ref="M5:P5"/>
    <mergeCell ref="Q5:T13"/>
    <mergeCell ref="M6:P6"/>
    <mergeCell ref="M7:P7"/>
    <mergeCell ref="M8:P8"/>
    <mergeCell ref="Q14:T14"/>
    <mergeCell ref="E20:H20"/>
    <mergeCell ref="I20:L20"/>
    <mergeCell ref="M20:P20"/>
    <mergeCell ref="Q20:T20"/>
    <mergeCell ref="E17:H17"/>
    <mergeCell ref="I17:L17"/>
    <mergeCell ref="M17:P17"/>
    <mergeCell ref="Q17:T17"/>
    <mergeCell ref="E18:H18"/>
    <mergeCell ref="I18:L18"/>
    <mergeCell ref="M18:P18"/>
    <mergeCell ref="Q18:T18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5:D23"/>
    <mergeCell ref="E15:H15"/>
    <mergeCell ref="I15:L15"/>
    <mergeCell ref="M15:P15"/>
    <mergeCell ref="Q15:T15"/>
    <mergeCell ref="E16:H16"/>
    <mergeCell ref="I16:L16"/>
    <mergeCell ref="M16:P16"/>
    <mergeCell ref="Q16:T16"/>
    <mergeCell ref="E19:H19"/>
    <mergeCell ref="I19:L19"/>
    <mergeCell ref="M19:P19"/>
    <mergeCell ref="Q19:T1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</mergeCells>
  <phoneticPr fontId="3" type="noConversion"/>
  <pageMargins left="0.41" right="0.17" top="0" bottom="0" header="0.19" footer="0.19"/>
  <pageSetup paperSize="9" scale="2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2"/>
  <sheetViews>
    <sheetView view="pageBreakPreview" topLeftCell="A11" zoomScale="40" zoomScaleNormal="55" zoomScaleSheetLayoutView="40" workbookViewId="0">
      <selection activeCell="I37" sqref="I37"/>
    </sheetView>
  </sheetViews>
  <sheetFormatPr defaultColWidth="9" defaultRowHeight="21"/>
  <cols>
    <col min="1" max="1" width="1.88671875" style="96" customWidth="1"/>
    <col min="2" max="2" width="4.88671875" style="156" customWidth="1"/>
    <col min="3" max="3" width="0" style="96" hidden="1" customWidth="1"/>
    <col min="4" max="4" width="18.6640625" style="96" customWidth="1"/>
    <col min="5" max="5" width="5.6640625" style="157" customWidth="1"/>
    <col min="6" max="6" width="11.21875" style="96" customWidth="1"/>
    <col min="7" max="7" width="18.6640625" style="96" customWidth="1"/>
    <col min="8" max="8" width="5.6640625" style="157" customWidth="1"/>
    <col min="9" max="9" width="11.88671875" style="96" customWidth="1"/>
    <col min="10" max="10" width="18.6640625" style="96" customWidth="1"/>
    <col min="11" max="11" width="5.6640625" style="157" customWidth="1"/>
    <col min="12" max="12" width="11.77734375" style="96" customWidth="1"/>
    <col min="13" max="13" width="18.6640625" style="96" customWidth="1"/>
    <col min="14" max="14" width="5.6640625" style="157" customWidth="1"/>
    <col min="15" max="15" width="12.109375" style="96" customWidth="1"/>
    <col min="16" max="16" width="18.6640625" style="96" customWidth="1"/>
    <col min="17" max="17" width="5.6640625" style="157" customWidth="1"/>
    <col min="18" max="18" width="11.77734375" style="96" customWidth="1"/>
    <col min="19" max="19" width="18.6640625" style="96" customWidth="1"/>
    <col min="20" max="20" width="5.6640625" style="157" customWidth="1"/>
    <col min="21" max="21" width="12.77734375" style="96" customWidth="1"/>
    <col min="22" max="22" width="5.21875" style="164" customWidth="1"/>
    <col min="23" max="23" width="11.77734375" style="161" customWidth="1"/>
    <col min="24" max="24" width="11.21875" style="162" customWidth="1"/>
    <col min="25" max="25" width="6.6640625" style="165" customWidth="1"/>
    <col min="26" max="26" width="6.6640625" style="96" customWidth="1"/>
    <col min="27" max="27" width="6" style="874" customWidth="1"/>
    <col min="28" max="28" width="5.44140625" style="875" customWidth="1"/>
    <col min="29" max="29" width="7.77734375" style="874" customWidth="1"/>
    <col min="30" max="30" width="8" style="874" customWidth="1"/>
    <col min="31" max="31" width="7.88671875" style="874" customWidth="1"/>
    <col min="32" max="32" width="7.44140625" style="874" customWidth="1"/>
    <col min="33" max="34" width="9" style="879" customWidth="1"/>
    <col min="35" max="16384" width="9" style="96"/>
  </cols>
  <sheetData>
    <row r="1" spans="1:34" s="55" customFormat="1" ht="39">
      <c r="B1" s="968" t="s">
        <v>420</v>
      </c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54"/>
      <c r="AA1" s="874"/>
      <c r="AB1" s="875"/>
      <c r="AC1" s="874"/>
      <c r="AD1" s="874"/>
      <c r="AE1" s="874"/>
      <c r="AF1" s="874"/>
      <c r="AG1" s="874"/>
      <c r="AH1" s="874"/>
    </row>
    <row r="2" spans="1:34" s="55" customFormat="1" ht="18.899999999999999" customHeight="1">
      <c r="B2" s="969"/>
      <c r="C2" s="970"/>
      <c r="D2" s="970"/>
      <c r="E2" s="970"/>
      <c r="F2" s="970"/>
      <c r="G2" s="970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A2" s="874"/>
      <c r="AB2" s="875"/>
      <c r="AC2" s="874"/>
      <c r="AD2" s="874"/>
      <c r="AE2" s="874"/>
      <c r="AF2" s="874"/>
      <c r="AG2" s="874"/>
      <c r="AH2" s="874"/>
    </row>
    <row r="3" spans="1:34" s="55" customFormat="1" ht="30" customHeight="1" thickBot="1">
      <c r="B3" s="61" t="s">
        <v>10</v>
      </c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A3" s="874"/>
      <c r="AB3" s="875"/>
      <c r="AC3" s="874"/>
      <c r="AD3" s="874"/>
      <c r="AE3" s="874"/>
      <c r="AF3" s="874"/>
      <c r="AG3" s="874"/>
      <c r="AH3" s="874"/>
    </row>
    <row r="4" spans="1:34" s="79" customFormat="1" ht="100.2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71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18</v>
      </c>
      <c r="W4" s="75" t="s">
        <v>19</v>
      </c>
      <c r="X4" s="76" t="s">
        <v>20</v>
      </c>
      <c r="Y4" s="77" t="s">
        <v>21</v>
      </c>
      <c r="Z4" s="78"/>
      <c r="AA4" s="876"/>
      <c r="AB4" s="875"/>
      <c r="AC4" s="874"/>
      <c r="AD4" s="874"/>
      <c r="AE4" s="874"/>
      <c r="AF4" s="874"/>
      <c r="AG4" s="877"/>
      <c r="AH4" s="877"/>
    </row>
    <row r="5" spans="1:34" s="87" customFormat="1" ht="44.4">
      <c r="B5" s="80"/>
      <c r="C5" s="963"/>
      <c r="D5" s="81">
        <f>月菜單!A5</f>
        <v>0</v>
      </c>
      <c r="E5" s="82"/>
      <c r="F5" s="83" t="s">
        <v>23</v>
      </c>
      <c r="G5" s="81">
        <f>月菜單!A6</f>
        <v>0</v>
      </c>
      <c r="H5" s="294"/>
      <c r="I5" s="83" t="s">
        <v>23</v>
      </c>
      <c r="J5" s="81">
        <f>月菜單!A7</f>
        <v>0</v>
      </c>
      <c r="K5" s="82"/>
      <c r="L5" s="83" t="s">
        <v>23</v>
      </c>
      <c r="M5" s="81">
        <f>月菜單!A8</f>
        <v>0</v>
      </c>
      <c r="N5" s="82"/>
      <c r="O5" s="83" t="s">
        <v>23</v>
      </c>
      <c r="P5" s="81">
        <f>月菜單!A9</f>
        <v>0</v>
      </c>
      <c r="Q5" s="82"/>
      <c r="R5" s="83" t="s">
        <v>23</v>
      </c>
      <c r="S5" s="81">
        <f>月菜單!A10</f>
        <v>0</v>
      </c>
      <c r="T5" s="81"/>
      <c r="U5" s="83" t="s">
        <v>23</v>
      </c>
      <c r="V5" s="964"/>
      <c r="W5" s="84" t="s">
        <v>2</v>
      </c>
      <c r="X5" s="85" t="s">
        <v>27</v>
      </c>
      <c r="Y5" s="86">
        <v>0</v>
      </c>
      <c r="Z5" s="55"/>
      <c r="AA5" s="874"/>
      <c r="AB5" s="875"/>
      <c r="AC5" s="874" t="s">
        <v>28</v>
      </c>
      <c r="AD5" s="874" t="s">
        <v>29</v>
      </c>
      <c r="AE5" s="874" t="s">
        <v>30</v>
      </c>
      <c r="AF5" s="874" t="s">
        <v>31</v>
      </c>
      <c r="AG5" s="878"/>
      <c r="AH5" s="878"/>
    </row>
    <row r="6" spans="1:34" ht="27.9" customHeight="1">
      <c r="B6" s="88" t="s">
        <v>32</v>
      </c>
      <c r="C6" s="963"/>
      <c r="D6" s="89"/>
      <c r="E6" s="90"/>
      <c r="F6" s="91"/>
      <c r="G6" s="295"/>
      <c r="H6" s="296"/>
      <c r="I6" s="638"/>
      <c r="J6" s="638"/>
      <c r="K6" s="638"/>
      <c r="L6" s="638"/>
      <c r="M6" s="89"/>
      <c r="N6" s="91"/>
      <c r="O6" s="92"/>
      <c r="P6" s="92"/>
      <c r="Q6" s="91"/>
      <c r="R6" s="92"/>
      <c r="S6" s="90"/>
      <c r="T6" s="91"/>
      <c r="U6" s="91"/>
      <c r="V6" s="965"/>
      <c r="W6" s="93">
        <f>AE11</f>
        <v>0</v>
      </c>
      <c r="X6" s="94" t="s">
        <v>35</v>
      </c>
      <c r="Y6" s="95">
        <f>AB7</f>
        <v>0</v>
      </c>
      <c r="Z6" s="68"/>
      <c r="AA6" s="876" t="s">
        <v>36</v>
      </c>
      <c r="AB6" s="875">
        <v>0</v>
      </c>
      <c r="AC6" s="875">
        <f>AB6*2</f>
        <v>0</v>
      </c>
      <c r="AD6" s="875"/>
      <c r="AE6" s="875">
        <f>AB6*15</f>
        <v>0</v>
      </c>
      <c r="AF6" s="875">
        <f>AC6*4+AE6*4</f>
        <v>0</v>
      </c>
    </row>
    <row r="7" spans="1:34" ht="27.9" customHeight="1">
      <c r="B7" s="88"/>
      <c r="C7" s="963"/>
      <c r="D7" s="90"/>
      <c r="E7" s="90"/>
      <c r="F7" s="90"/>
      <c r="G7" s="295"/>
      <c r="H7" s="296"/>
      <c r="I7" s="295"/>
      <c r="J7" s="92"/>
      <c r="K7" s="92"/>
      <c r="L7" s="92"/>
      <c r="M7" s="90"/>
      <c r="N7" s="91"/>
      <c r="O7" s="91"/>
      <c r="P7" s="91"/>
      <c r="Q7" s="91"/>
      <c r="R7" s="91"/>
      <c r="S7" s="90"/>
      <c r="T7" s="91"/>
      <c r="U7" s="91"/>
      <c r="V7" s="965"/>
      <c r="W7" s="97" t="s">
        <v>1</v>
      </c>
      <c r="X7" s="98" t="s">
        <v>39</v>
      </c>
      <c r="Y7" s="95">
        <f>AB8</f>
        <v>0</v>
      </c>
      <c r="Z7" s="55"/>
      <c r="AA7" s="880" t="s">
        <v>40</v>
      </c>
      <c r="AB7" s="875">
        <v>0</v>
      </c>
      <c r="AC7" s="881">
        <f>AB7*7</f>
        <v>0</v>
      </c>
      <c r="AD7" s="875">
        <f>AB7*5</f>
        <v>0</v>
      </c>
      <c r="AE7" s="875" t="s">
        <v>41</v>
      </c>
      <c r="AF7" s="882">
        <f>AC7*4+AD7*9</f>
        <v>0</v>
      </c>
    </row>
    <row r="8" spans="1:34" ht="27.9" customHeight="1">
      <c r="B8" s="88" t="s">
        <v>42</v>
      </c>
      <c r="C8" s="963"/>
      <c r="D8" s="90"/>
      <c r="E8" s="90"/>
      <c r="F8" s="90"/>
      <c r="G8" s="295"/>
      <c r="H8" s="296"/>
      <c r="I8" s="295"/>
      <c r="J8" s="92"/>
      <c r="K8" s="92"/>
      <c r="L8" s="91"/>
      <c r="M8" s="89"/>
      <c r="N8" s="99"/>
      <c r="O8" s="92"/>
      <c r="P8" s="91"/>
      <c r="Q8" s="100"/>
      <c r="R8" s="91"/>
      <c r="S8" s="90"/>
      <c r="T8" s="100"/>
      <c r="U8" s="91"/>
      <c r="V8" s="965"/>
      <c r="W8" s="93">
        <f>AD11</f>
        <v>0</v>
      </c>
      <c r="X8" s="98" t="s">
        <v>43</v>
      </c>
      <c r="Y8" s="95">
        <f>AB9</f>
        <v>0</v>
      </c>
      <c r="Z8" s="68"/>
      <c r="AA8" s="874" t="s">
        <v>44</v>
      </c>
      <c r="AB8" s="875">
        <v>0</v>
      </c>
      <c r="AC8" s="875">
        <f>AB8*1</f>
        <v>0</v>
      </c>
      <c r="AD8" s="875" t="s">
        <v>41</v>
      </c>
      <c r="AE8" s="875">
        <f>AB8*5</f>
        <v>0</v>
      </c>
      <c r="AF8" s="875">
        <f>AC8*4+AE8*4</f>
        <v>0</v>
      </c>
    </row>
    <row r="9" spans="1:34" ht="27.9" customHeight="1">
      <c r="B9" s="967" t="s">
        <v>45</v>
      </c>
      <c r="C9" s="963"/>
      <c r="D9" s="90"/>
      <c r="E9" s="90"/>
      <c r="F9" s="90"/>
      <c r="G9" s="295"/>
      <c r="H9" s="296"/>
      <c r="I9" s="295"/>
      <c r="J9" s="92"/>
      <c r="K9" s="101"/>
      <c r="L9" s="91"/>
      <c r="M9" s="89"/>
      <c r="N9" s="100"/>
      <c r="O9" s="92"/>
      <c r="P9" s="89"/>
      <c r="Q9" s="91"/>
      <c r="R9" s="92"/>
      <c r="S9" s="90"/>
      <c r="T9" s="100"/>
      <c r="U9" s="91"/>
      <c r="V9" s="965"/>
      <c r="W9" s="97" t="s">
        <v>3</v>
      </c>
      <c r="X9" s="98" t="s">
        <v>46</v>
      </c>
      <c r="Y9" s="95">
        <f>AB10</f>
        <v>0</v>
      </c>
      <c r="Z9" s="55"/>
      <c r="AA9" s="874" t="s">
        <v>47</v>
      </c>
      <c r="AB9" s="875">
        <v>0</v>
      </c>
      <c r="AC9" s="875"/>
      <c r="AD9" s="875">
        <f>AB9*5</f>
        <v>0</v>
      </c>
      <c r="AE9" s="875" t="s">
        <v>41</v>
      </c>
      <c r="AF9" s="875">
        <f>AD9*9</f>
        <v>0</v>
      </c>
    </row>
    <row r="10" spans="1:34" ht="27.9" customHeight="1">
      <c r="B10" s="967"/>
      <c r="C10" s="963"/>
      <c r="D10" s="90"/>
      <c r="E10" s="90"/>
      <c r="F10" s="90"/>
      <c r="G10" s="298"/>
      <c r="H10" s="297"/>
      <c r="I10" s="295"/>
      <c r="J10" s="92"/>
      <c r="K10" s="101"/>
      <c r="L10" s="91"/>
      <c r="M10" s="89"/>
      <c r="N10" s="100"/>
      <c r="O10" s="92"/>
      <c r="P10" s="91"/>
      <c r="Q10" s="100"/>
      <c r="R10" s="91"/>
      <c r="S10" s="90"/>
      <c r="T10" s="100"/>
      <c r="U10" s="91"/>
      <c r="V10" s="965"/>
      <c r="W10" s="93">
        <f>AC11</f>
        <v>0</v>
      </c>
      <c r="X10" s="102" t="s">
        <v>48</v>
      </c>
      <c r="Y10" s="95">
        <v>0</v>
      </c>
      <c r="Z10" s="68"/>
      <c r="AA10" s="874" t="s">
        <v>49</v>
      </c>
      <c r="AE10" s="874">
        <f>AB10*15</f>
        <v>0</v>
      </c>
    </row>
    <row r="11" spans="1:34" ht="27.9" customHeight="1">
      <c r="B11" s="103" t="s">
        <v>50</v>
      </c>
      <c r="C11" s="104"/>
      <c r="D11" s="90"/>
      <c r="E11" s="100"/>
      <c r="F11" s="90"/>
      <c r="G11" s="295"/>
      <c r="H11" s="297"/>
      <c r="I11" s="295"/>
      <c r="J11" s="92"/>
      <c r="K11" s="101"/>
      <c r="L11" s="91"/>
      <c r="M11" s="89"/>
      <c r="N11" s="91"/>
      <c r="O11" s="92"/>
      <c r="P11" s="91"/>
      <c r="Q11" s="100"/>
      <c r="R11" s="91"/>
      <c r="S11" s="91"/>
      <c r="T11" s="100"/>
      <c r="U11" s="91"/>
      <c r="V11" s="965"/>
      <c r="W11" s="97" t="s">
        <v>51</v>
      </c>
      <c r="X11" s="105"/>
      <c r="Y11" s="95"/>
      <c r="Z11" s="55"/>
      <c r="AC11" s="874">
        <f>SUM(AC6:AC10)</f>
        <v>0</v>
      </c>
      <c r="AD11" s="874">
        <f>SUM(AD6:AD10)</f>
        <v>0</v>
      </c>
      <c r="AE11" s="874">
        <f>SUM(AE6:AE10)</f>
        <v>0</v>
      </c>
      <c r="AF11" s="874">
        <f>AC11*4+AD11*9+AE11*4</f>
        <v>0</v>
      </c>
    </row>
    <row r="12" spans="1:34" ht="27.9" customHeight="1" thickBot="1">
      <c r="B12" s="106"/>
      <c r="C12" s="107"/>
      <c r="D12" s="108"/>
      <c r="E12" s="100"/>
      <c r="F12" s="109"/>
      <c r="G12" s="295"/>
      <c r="H12" s="297"/>
      <c r="I12" s="295"/>
      <c r="J12" s="109"/>
      <c r="K12" s="100"/>
      <c r="L12" s="109"/>
      <c r="M12" s="109"/>
      <c r="N12" s="100"/>
      <c r="O12" s="109"/>
      <c r="P12" s="109"/>
      <c r="Q12" s="100"/>
      <c r="R12" s="109"/>
      <c r="S12" s="109"/>
      <c r="T12" s="89"/>
      <c r="U12" s="109"/>
      <c r="V12" s="966"/>
      <c r="W12" s="93">
        <f>(W6*4)+(W8*9)+(W10*4)</f>
        <v>0</v>
      </c>
      <c r="X12" s="110"/>
      <c r="Y12" s="111"/>
      <c r="Z12" s="68"/>
      <c r="AC12" s="883" t="e">
        <f>AC11*4/AF11</f>
        <v>#DIV/0!</v>
      </c>
      <c r="AD12" s="883" t="e">
        <f>AD11*9/AF11</f>
        <v>#DIV/0!</v>
      </c>
      <c r="AE12" s="883" t="e">
        <f>AE11*4/AF11</f>
        <v>#DIV/0!</v>
      </c>
    </row>
    <row r="13" spans="1:34" s="87" customFormat="1" ht="44.4">
      <c r="B13" s="80"/>
      <c r="C13" s="963"/>
      <c r="D13" s="81">
        <f>月菜單!E5</f>
        <v>0</v>
      </c>
      <c r="E13" s="82"/>
      <c r="F13" s="83" t="s">
        <v>23</v>
      </c>
      <c r="G13" s="81">
        <f>月菜單!E6</f>
        <v>0</v>
      </c>
      <c r="H13" s="82"/>
      <c r="I13" s="83" t="s">
        <v>53</v>
      </c>
      <c r="J13" s="81">
        <f>月菜單!E7</f>
        <v>0</v>
      </c>
      <c r="K13" s="82"/>
      <c r="L13" s="83" t="s">
        <v>53</v>
      </c>
      <c r="M13" s="81">
        <f>月菜單!E8</f>
        <v>0</v>
      </c>
      <c r="N13" s="82"/>
      <c r="O13" s="83" t="s">
        <v>23</v>
      </c>
      <c r="P13" s="81">
        <f>月菜單!E9</f>
        <v>0</v>
      </c>
      <c r="Q13" s="82"/>
      <c r="R13" s="83" t="s">
        <v>23</v>
      </c>
      <c r="S13" s="81">
        <f>月菜單!E10</f>
        <v>0</v>
      </c>
      <c r="T13" s="81"/>
      <c r="U13" s="83" t="s">
        <v>23</v>
      </c>
      <c r="V13" s="964"/>
      <c r="W13" s="84" t="s">
        <v>2</v>
      </c>
      <c r="X13" s="85" t="s">
        <v>27</v>
      </c>
      <c r="Y13" s="86">
        <f>AB14</f>
        <v>0</v>
      </c>
      <c r="Z13" s="55"/>
      <c r="AA13" s="874"/>
      <c r="AB13" s="875"/>
      <c r="AC13" s="874" t="s">
        <v>28</v>
      </c>
      <c r="AD13" s="874" t="s">
        <v>29</v>
      </c>
      <c r="AE13" s="874" t="s">
        <v>30</v>
      </c>
      <c r="AF13" s="874" t="s">
        <v>31</v>
      </c>
      <c r="AG13" s="878"/>
      <c r="AH13" s="878"/>
    </row>
    <row r="14" spans="1:34" ht="27.9" customHeight="1">
      <c r="B14" s="88" t="s">
        <v>32</v>
      </c>
      <c r="C14" s="963"/>
      <c r="D14" s="92"/>
      <c r="E14" s="92"/>
      <c r="F14" s="92"/>
      <c r="G14" s="92"/>
      <c r="H14" s="89"/>
      <c r="I14" s="92"/>
      <c r="J14" s="89"/>
      <c r="K14" s="112"/>
      <c r="L14" s="92"/>
      <c r="M14" s="91"/>
      <c r="N14" s="91"/>
      <c r="O14" s="91"/>
      <c r="P14" s="91"/>
      <c r="Q14" s="91"/>
      <c r="R14" s="92"/>
      <c r="S14" s="90"/>
      <c r="T14" s="92"/>
      <c r="U14" s="91"/>
      <c r="V14" s="965"/>
      <c r="W14" s="93">
        <f>AE19</f>
        <v>0</v>
      </c>
      <c r="X14" s="94" t="s">
        <v>35</v>
      </c>
      <c r="Y14" s="95">
        <f>AB15</f>
        <v>0</v>
      </c>
      <c r="Z14" s="68"/>
      <c r="AA14" s="876" t="s">
        <v>36</v>
      </c>
      <c r="AB14" s="875">
        <v>0</v>
      </c>
      <c r="AC14" s="875">
        <f>AB14*2</f>
        <v>0</v>
      </c>
      <c r="AD14" s="875"/>
      <c r="AE14" s="875">
        <f>AB14*15</f>
        <v>0</v>
      </c>
      <c r="AF14" s="875">
        <f>AC14*4+AE14*4</f>
        <v>0</v>
      </c>
    </row>
    <row r="15" spans="1:34" ht="27.9" customHeight="1">
      <c r="B15" s="88"/>
      <c r="C15" s="963"/>
      <c r="D15" s="92"/>
      <c r="E15" s="92"/>
      <c r="F15" s="92"/>
      <c r="G15" s="92"/>
      <c r="H15" s="89"/>
      <c r="I15" s="92"/>
      <c r="J15" s="92"/>
      <c r="K15" s="92"/>
      <c r="L15" s="92"/>
      <c r="M15" s="91"/>
      <c r="N15" s="91"/>
      <c r="O15" s="91"/>
      <c r="P15" s="91"/>
      <c r="Q15" s="645"/>
      <c r="R15" s="645"/>
      <c r="S15" s="644"/>
      <c r="T15" s="645"/>
      <c r="U15" s="91"/>
      <c r="V15" s="965"/>
      <c r="W15" s="97" t="s">
        <v>1</v>
      </c>
      <c r="X15" s="98" t="s">
        <v>39</v>
      </c>
      <c r="Y15" s="95">
        <f>AB16</f>
        <v>0</v>
      </c>
      <c r="Z15" s="55"/>
      <c r="AA15" s="880" t="s">
        <v>40</v>
      </c>
      <c r="AB15" s="875">
        <v>0</v>
      </c>
      <c r="AC15" s="881">
        <f>AB15*7</f>
        <v>0</v>
      </c>
      <c r="AD15" s="875">
        <f>AB15*5</f>
        <v>0</v>
      </c>
      <c r="AE15" s="875" t="s">
        <v>41</v>
      </c>
      <c r="AF15" s="882">
        <f>AC15*4+AD15*9</f>
        <v>0</v>
      </c>
    </row>
    <row r="16" spans="1:34" ht="27.9" customHeight="1">
      <c r="A16" s="641" t="s">
        <v>193</v>
      </c>
      <c r="B16" s="88" t="s">
        <v>55</v>
      </c>
      <c r="C16" s="963"/>
      <c r="D16" s="100"/>
      <c r="E16" s="100"/>
      <c r="F16" s="91"/>
      <c r="G16" s="92"/>
      <c r="H16" s="101"/>
      <c r="I16" s="92"/>
      <c r="J16" s="92"/>
      <c r="K16" s="92"/>
      <c r="L16" s="92"/>
      <c r="M16" s="89"/>
      <c r="N16" s="92"/>
      <c r="O16" s="92"/>
      <c r="P16" s="91"/>
      <c r="Q16" s="100"/>
      <c r="R16" s="91"/>
      <c r="S16" s="90"/>
      <c r="T16" s="100"/>
      <c r="U16" s="91"/>
      <c r="V16" s="965"/>
      <c r="W16" s="299">
        <f>AD19</f>
        <v>0</v>
      </c>
      <c r="X16" s="98" t="s">
        <v>43</v>
      </c>
      <c r="Y16" s="95">
        <f>AB17</f>
        <v>0</v>
      </c>
      <c r="Z16" s="68"/>
      <c r="AA16" s="874" t="s">
        <v>44</v>
      </c>
      <c r="AB16" s="875">
        <v>0</v>
      </c>
      <c r="AC16" s="875">
        <f>AB16*1</f>
        <v>0</v>
      </c>
      <c r="AD16" s="875" t="s">
        <v>41</v>
      </c>
      <c r="AE16" s="875">
        <f>AB16*5</f>
        <v>0</v>
      </c>
      <c r="AF16" s="875">
        <f>AC16*4+AE16*4</f>
        <v>0</v>
      </c>
    </row>
    <row r="17" spans="1:34" ht="27.9" customHeight="1">
      <c r="A17" s="474"/>
      <c r="B17" s="967" t="s">
        <v>252</v>
      </c>
      <c r="C17" s="963"/>
      <c r="D17" s="642"/>
      <c r="E17" s="100"/>
      <c r="F17" s="91"/>
      <c r="G17" s="91"/>
      <c r="H17" s="100"/>
      <c r="I17" s="91"/>
      <c r="J17" s="92"/>
      <c r="K17" s="92"/>
      <c r="L17" s="90"/>
      <c r="M17" s="89"/>
      <c r="N17" s="92"/>
      <c r="O17" s="92"/>
      <c r="P17" s="91"/>
      <c r="Q17" s="100"/>
      <c r="R17" s="91"/>
      <c r="S17" s="90"/>
      <c r="T17" s="112"/>
      <c r="U17" s="91"/>
      <c r="V17" s="965"/>
      <c r="W17" s="97" t="s">
        <v>3</v>
      </c>
      <c r="X17" s="98" t="s">
        <v>46</v>
      </c>
      <c r="Y17" s="95">
        <f>AB18</f>
        <v>0</v>
      </c>
      <c r="Z17" s="55"/>
      <c r="AA17" s="874" t="s">
        <v>47</v>
      </c>
      <c r="AB17" s="875">
        <v>0</v>
      </c>
      <c r="AC17" s="875"/>
      <c r="AD17" s="875">
        <f>AB17*5</f>
        <v>0</v>
      </c>
      <c r="AE17" s="875" t="s">
        <v>41</v>
      </c>
      <c r="AF17" s="875">
        <f>AD17*9</f>
        <v>0</v>
      </c>
    </row>
    <row r="18" spans="1:34" ht="27.9" customHeight="1">
      <c r="B18" s="967"/>
      <c r="C18" s="963"/>
      <c r="D18" s="100"/>
      <c r="E18" s="473"/>
      <c r="F18" s="645"/>
      <c r="G18" s="645"/>
      <c r="H18" s="473"/>
      <c r="I18" s="91"/>
      <c r="J18" s="92"/>
      <c r="K18" s="100"/>
      <c r="L18" s="91"/>
      <c r="M18" s="89"/>
      <c r="N18" s="92"/>
      <c r="O18" s="92"/>
      <c r="P18" s="91"/>
      <c r="Q18" s="100"/>
      <c r="R18" s="91"/>
      <c r="S18" s="90"/>
      <c r="T18" s="100"/>
      <c r="U18" s="91"/>
      <c r="V18" s="965"/>
      <c r="W18" s="93">
        <f>AC19</f>
        <v>0</v>
      </c>
      <c r="X18" s="102" t="s">
        <v>48</v>
      </c>
      <c r="Y18" s="95">
        <v>0</v>
      </c>
      <c r="Z18" s="68"/>
      <c r="AA18" s="874" t="s">
        <v>49</v>
      </c>
      <c r="AE18" s="874">
        <f>AB18*15</f>
        <v>0</v>
      </c>
    </row>
    <row r="19" spans="1:34" ht="27.9" customHeight="1">
      <c r="B19" s="103" t="s">
        <v>50</v>
      </c>
      <c r="C19" s="104"/>
      <c r="D19" s="101"/>
      <c r="E19" s="100"/>
      <c r="F19" s="92"/>
      <c r="G19" s="92"/>
      <c r="H19" s="100"/>
      <c r="I19" s="92"/>
      <c r="J19" s="92"/>
      <c r="K19" s="92"/>
      <c r="L19" s="92"/>
      <c r="M19" s="113"/>
      <c r="N19" s="100"/>
      <c r="O19" s="92"/>
      <c r="P19" s="92"/>
      <c r="Q19" s="89"/>
      <c r="R19" s="92"/>
      <c r="S19" s="92"/>
      <c r="T19" s="89"/>
      <c r="U19" s="92"/>
      <c r="V19" s="965"/>
      <c r="W19" s="97" t="s">
        <v>51</v>
      </c>
      <c r="X19" s="105"/>
      <c r="Y19" s="95"/>
      <c r="Z19" s="55"/>
      <c r="AC19" s="874">
        <f>SUM(AC14:AC18)</f>
        <v>0</v>
      </c>
      <c r="AD19" s="874">
        <f>SUM(AD14:AD18)</f>
        <v>0</v>
      </c>
      <c r="AE19" s="874">
        <f>SUM(AE14:AE18)</f>
        <v>0</v>
      </c>
      <c r="AF19" s="874">
        <f>AC19*4+AD19*9+AE19*4</f>
        <v>0</v>
      </c>
    </row>
    <row r="20" spans="1:34" ht="27.9" customHeight="1" thickBot="1">
      <c r="B20" s="114"/>
      <c r="C20" s="115"/>
      <c r="D20" s="101"/>
      <c r="E20" s="100"/>
      <c r="F20" s="92"/>
      <c r="G20" s="92"/>
      <c r="H20" s="100"/>
      <c r="I20" s="92"/>
      <c r="J20" s="92"/>
      <c r="K20" s="100"/>
      <c r="L20" s="92"/>
      <c r="M20" s="92"/>
      <c r="N20" s="100"/>
      <c r="O20" s="92"/>
      <c r="P20" s="92"/>
      <c r="Q20" s="89"/>
      <c r="R20" s="92"/>
      <c r="S20" s="92"/>
      <c r="T20" s="101"/>
      <c r="U20" s="92"/>
      <c r="V20" s="966"/>
      <c r="W20" s="93">
        <f>AF19</f>
        <v>0</v>
      </c>
      <c r="X20" s="116"/>
      <c r="Y20" s="111"/>
      <c r="Z20" s="68"/>
      <c r="AC20" s="883" t="e">
        <f>AC19*4/AF19</f>
        <v>#DIV/0!</v>
      </c>
      <c r="AD20" s="883" t="e">
        <f>AD19*9/AF19</f>
        <v>#DIV/0!</v>
      </c>
      <c r="AE20" s="883" t="e">
        <f>AE19*4/AF19</f>
        <v>#DIV/0!</v>
      </c>
    </row>
    <row r="21" spans="1:34" s="87" customFormat="1" ht="44.4">
      <c r="B21" s="80"/>
      <c r="C21" s="963"/>
      <c r="D21" s="81">
        <f>月菜單!I5</f>
        <v>0</v>
      </c>
      <c r="E21" s="336"/>
      <c r="F21" s="83" t="s">
        <v>23</v>
      </c>
      <c r="G21" s="81">
        <f>月菜單!I6</f>
        <v>0</v>
      </c>
      <c r="H21" s="82"/>
      <c r="I21" s="83" t="s">
        <v>23</v>
      </c>
      <c r="J21" s="81">
        <f>月菜單!I7</f>
        <v>0</v>
      </c>
      <c r="K21" s="294"/>
      <c r="L21" s="83" t="s">
        <v>23</v>
      </c>
      <c r="M21" s="81">
        <f>月菜單!I8</f>
        <v>0</v>
      </c>
      <c r="N21" s="308"/>
      <c r="O21" s="83" t="s">
        <v>23</v>
      </c>
      <c r="P21" s="81">
        <f>月菜單!I9</f>
        <v>0</v>
      </c>
      <c r="Q21" s="82" t="s">
        <v>26</v>
      </c>
      <c r="R21" s="83" t="s">
        <v>23</v>
      </c>
      <c r="S21" s="81">
        <f>月菜單!I10</f>
        <v>0</v>
      </c>
      <c r="T21" s="81"/>
      <c r="U21" s="83" t="s">
        <v>23</v>
      </c>
      <c r="V21" s="964"/>
      <c r="W21" s="84" t="s">
        <v>7</v>
      </c>
      <c r="X21" s="117" t="s">
        <v>27</v>
      </c>
      <c r="Y21" s="118">
        <f>AB22</f>
        <v>0</v>
      </c>
      <c r="Z21" s="55"/>
      <c r="AA21" s="874"/>
      <c r="AB21" s="875"/>
      <c r="AC21" s="874" t="s">
        <v>28</v>
      </c>
      <c r="AD21" s="874" t="s">
        <v>29</v>
      </c>
      <c r="AE21" s="874" t="s">
        <v>30</v>
      </c>
      <c r="AF21" s="874" t="s">
        <v>31</v>
      </c>
      <c r="AG21" s="878"/>
      <c r="AH21" s="878"/>
    </row>
    <row r="22" spans="1:34" s="123" customFormat="1" ht="27.75" customHeight="1">
      <c r="B22" s="119" t="s">
        <v>32</v>
      </c>
      <c r="C22" s="963"/>
      <c r="D22" s="89"/>
      <c r="E22" s="90"/>
      <c r="F22" s="91"/>
      <c r="G22" s="656"/>
      <c r="H22" s="89"/>
      <c r="I22" s="92"/>
      <c r="J22" s="301"/>
      <c r="K22" s="301"/>
      <c r="L22" s="300"/>
      <c r="M22" s="304"/>
      <c r="N22" s="304"/>
      <c r="O22" s="304"/>
      <c r="P22" s="655"/>
      <c r="Q22" s="310"/>
      <c r="R22" s="309"/>
      <c r="S22" s="313"/>
      <c r="T22" s="313"/>
      <c r="U22" s="313"/>
      <c r="V22" s="965"/>
      <c r="W22" s="93">
        <f>AE27</f>
        <v>0</v>
      </c>
      <c r="X22" s="120" t="s">
        <v>58</v>
      </c>
      <c r="Y22" s="121">
        <f>AB23</f>
        <v>0</v>
      </c>
      <c r="Z22" s="122"/>
      <c r="AA22" s="876" t="s">
        <v>59</v>
      </c>
      <c r="AB22" s="875">
        <v>0</v>
      </c>
      <c r="AC22" s="875">
        <f>AB22*2</f>
        <v>0</v>
      </c>
      <c r="AD22" s="875"/>
      <c r="AE22" s="875">
        <f>AB22*15</f>
        <v>0</v>
      </c>
      <c r="AF22" s="875">
        <f>AC22*4+AE22*4</f>
        <v>0</v>
      </c>
      <c r="AG22" s="884"/>
      <c r="AH22" s="884"/>
    </row>
    <row r="23" spans="1:34" s="123" customFormat="1" ht="27.9" customHeight="1">
      <c r="B23" s="119"/>
      <c r="C23" s="963"/>
      <c r="D23" s="91"/>
      <c r="E23" s="91"/>
      <c r="F23" s="91"/>
      <c r="G23" s="92"/>
      <c r="H23" s="89"/>
      <c r="I23" s="92"/>
      <c r="J23" s="300"/>
      <c r="K23" s="301"/>
      <c r="L23" s="300"/>
      <c r="M23" s="655"/>
      <c r="N23" s="655"/>
      <c r="O23" s="655"/>
      <c r="P23" s="309"/>
      <c r="Q23" s="309"/>
      <c r="R23" s="309"/>
      <c r="S23" s="313"/>
      <c r="T23" s="313"/>
      <c r="U23" s="313"/>
      <c r="V23" s="965"/>
      <c r="W23" s="97" t="s">
        <v>1</v>
      </c>
      <c r="X23" s="124" t="s">
        <v>60</v>
      </c>
      <c r="Y23" s="121">
        <f>AB24</f>
        <v>0</v>
      </c>
      <c r="Z23" s="125"/>
      <c r="AA23" s="880" t="s">
        <v>61</v>
      </c>
      <c r="AB23" s="875">
        <v>0</v>
      </c>
      <c r="AC23" s="881">
        <f>AB23*7</f>
        <v>0</v>
      </c>
      <c r="AD23" s="875">
        <f>AB23*5</f>
        <v>0</v>
      </c>
      <c r="AE23" s="875" t="s">
        <v>4</v>
      </c>
      <c r="AF23" s="882">
        <f>AC23*4+AD23*9</f>
        <v>0</v>
      </c>
      <c r="AG23" s="884"/>
      <c r="AH23" s="884"/>
    </row>
    <row r="24" spans="1:34" s="123" customFormat="1" ht="27.9" customHeight="1">
      <c r="B24" s="119" t="s">
        <v>42</v>
      </c>
      <c r="C24" s="963"/>
      <c r="D24" s="91"/>
      <c r="E24" s="100"/>
      <c r="F24" s="91"/>
      <c r="G24" s="92"/>
      <c r="H24" s="89"/>
      <c r="I24" s="92"/>
      <c r="J24" s="300"/>
      <c r="K24" s="301"/>
      <c r="L24" s="300"/>
      <c r="M24" s="656"/>
      <c r="N24" s="657"/>
      <c r="O24" s="655"/>
      <c r="P24" s="309"/>
      <c r="Q24" s="311"/>
      <c r="R24" s="309"/>
      <c r="S24" s="663"/>
      <c r="T24" s="313"/>
      <c r="U24" s="313"/>
      <c r="V24" s="965"/>
      <c r="W24" s="93">
        <f>AD27</f>
        <v>0</v>
      </c>
      <c r="X24" s="124" t="s">
        <v>62</v>
      </c>
      <c r="Y24" s="121">
        <f>AB25</f>
        <v>0</v>
      </c>
      <c r="Z24" s="122"/>
      <c r="AA24" s="874" t="s">
        <v>63</v>
      </c>
      <c r="AB24" s="875">
        <v>0</v>
      </c>
      <c r="AC24" s="875">
        <f>AB24*1</f>
        <v>0</v>
      </c>
      <c r="AD24" s="875" t="s">
        <v>4</v>
      </c>
      <c r="AE24" s="875">
        <f>AB24*5</f>
        <v>0</v>
      </c>
      <c r="AF24" s="875">
        <f>AC24*4+AE24*4</f>
        <v>0</v>
      </c>
      <c r="AG24" s="884"/>
      <c r="AH24" s="884"/>
    </row>
    <row r="25" spans="1:34" s="123" customFormat="1" ht="27.9" customHeight="1">
      <c r="B25" s="971" t="s">
        <v>64</v>
      </c>
      <c r="C25" s="963"/>
      <c r="D25" s="91"/>
      <c r="E25" s="112"/>
      <c r="F25" s="91"/>
      <c r="G25" s="91"/>
      <c r="H25" s="90"/>
      <c r="I25" s="91"/>
      <c r="J25" s="300"/>
      <c r="K25" s="302"/>
      <c r="L25" s="300"/>
      <c r="M25" s="656"/>
      <c r="N25" s="656"/>
      <c r="O25" s="656"/>
      <c r="P25" s="309"/>
      <c r="Q25" s="311"/>
      <c r="R25" s="309"/>
      <c r="S25" s="313"/>
      <c r="T25" s="313"/>
      <c r="U25" s="313"/>
      <c r="V25" s="965"/>
      <c r="W25" s="97" t="s">
        <v>3</v>
      </c>
      <c r="X25" s="124" t="s">
        <v>65</v>
      </c>
      <c r="Y25" s="121">
        <f>AB26</f>
        <v>0</v>
      </c>
      <c r="Z25" s="125"/>
      <c r="AA25" s="874" t="s">
        <v>66</v>
      </c>
      <c r="AB25" s="875">
        <v>0</v>
      </c>
      <c r="AC25" s="875"/>
      <c r="AD25" s="875">
        <f>AB25*5</f>
        <v>0</v>
      </c>
      <c r="AE25" s="875" t="s">
        <v>4</v>
      </c>
      <c r="AF25" s="875">
        <f>AD25*9</f>
        <v>0</v>
      </c>
      <c r="AG25" s="884"/>
      <c r="AH25" s="884"/>
    </row>
    <row r="26" spans="1:34" s="123" customFormat="1" ht="27.9" customHeight="1">
      <c r="B26" s="971"/>
      <c r="C26" s="963"/>
      <c r="D26" s="91"/>
      <c r="E26" s="112"/>
      <c r="F26" s="91"/>
      <c r="G26" s="127"/>
      <c r="H26" s="100"/>
      <c r="I26" s="128"/>
      <c r="J26" s="300"/>
      <c r="K26" s="302"/>
      <c r="L26" s="300"/>
      <c r="M26" s="656"/>
      <c r="N26" s="656"/>
      <c r="O26" s="656"/>
      <c r="P26" s="309"/>
      <c r="Q26" s="311"/>
      <c r="R26" s="309"/>
      <c r="S26" s="313"/>
      <c r="T26" s="314"/>
      <c r="U26" s="313"/>
      <c r="V26" s="965"/>
      <c r="W26" s="93">
        <f>AC27</f>
        <v>0</v>
      </c>
      <c r="X26" s="129" t="s">
        <v>67</v>
      </c>
      <c r="Y26" s="121">
        <v>0</v>
      </c>
      <c r="Z26" s="122"/>
      <c r="AA26" s="874" t="s">
        <v>68</v>
      </c>
      <c r="AB26" s="875">
        <v>0</v>
      </c>
      <c r="AC26" s="874"/>
      <c r="AD26" s="874"/>
      <c r="AE26" s="874">
        <f>AB26*15</f>
        <v>0</v>
      </c>
      <c r="AF26" s="874"/>
      <c r="AG26" s="884"/>
      <c r="AH26" s="884"/>
    </row>
    <row r="27" spans="1:34" s="123" customFormat="1" ht="27.9" customHeight="1">
      <c r="B27" s="103" t="s">
        <v>69</v>
      </c>
      <c r="C27" s="130"/>
      <c r="D27" s="89"/>
      <c r="E27" s="100"/>
      <c r="F27" s="89"/>
      <c r="G27" s="92"/>
      <c r="H27" s="100"/>
      <c r="I27" s="92"/>
      <c r="J27" s="301"/>
      <c r="K27" s="302"/>
      <c r="L27" s="300"/>
      <c r="M27" s="306"/>
      <c r="N27" s="305"/>
      <c r="O27" s="303"/>
      <c r="P27" s="309"/>
      <c r="Q27" s="311"/>
      <c r="R27" s="309"/>
      <c r="S27" s="313"/>
      <c r="T27" s="314"/>
      <c r="U27" s="313"/>
      <c r="V27" s="965"/>
      <c r="W27" s="131" t="s">
        <v>51</v>
      </c>
      <c r="X27" s="132"/>
      <c r="Y27" s="121"/>
      <c r="Z27" s="125"/>
      <c r="AA27" s="874"/>
      <c r="AB27" s="875"/>
      <c r="AC27" s="874">
        <f>SUM(AC22:AC26)</f>
        <v>0</v>
      </c>
      <c r="AD27" s="874">
        <f>SUM(AD22:AD26)</f>
        <v>0</v>
      </c>
      <c r="AE27" s="874">
        <f>SUM(AE22:AE26)</f>
        <v>0</v>
      </c>
      <c r="AF27" s="874">
        <f>AC27*4+AD27*9+AE27*4</f>
        <v>0</v>
      </c>
      <c r="AG27" s="884"/>
      <c r="AH27" s="884"/>
    </row>
    <row r="28" spans="1:34" s="123" customFormat="1" ht="27.9" customHeight="1" thickBot="1">
      <c r="B28" s="133"/>
      <c r="C28" s="134"/>
      <c r="D28" s="101"/>
      <c r="E28" s="100"/>
      <c r="F28" s="92"/>
      <c r="G28" s="92"/>
      <c r="H28" s="100"/>
      <c r="I28" s="92"/>
      <c r="J28" s="300"/>
      <c r="K28" s="302"/>
      <c r="L28" s="300"/>
      <c r="M28" s="307"/>
      <c r="N28" s="305"/>
      <c r="O28" s="303"/>
      <c r="P28" s="309"/>
      <c r="Q28" s="311"/>
      <c r="R28" s="309"/>
      <c r="S28" s="316"/>
      <c r="T28" s="315"/>
      <c r="U28" s="316"/>
      <c r="V28" s="966"/>
      <c r="W28" s="137">
        <f>(W22*4)+(W24*9)+(W26*4)</f>
        <v>0</v>
      </c>
      <c r="X28" s="138"/>
      <c r="Y28" s="121"/>
      <c r="Z28" s="122"/>
      <c r="AA28" s="885"/>
      <c r="AB28" s="886"/>
      <c r="AC28" s="883" t="e">
        <f>AC27*4/AF27</f>
        <v>#DIV/0!</v>
      </c>
      <c r="AD28" s="883" t="e">
        <f>AD27*9/AF27</f>
        <v>#DIV/0!</v>
      </c>
      <c r="AE28" s="883" t="e">
        <f>AE27*4/AF27</f>
        <v>#DIV/0!</v>
      </c>
      <c r="AF28" s="885"/>
      <c r="AG28" s="884"/>
      <c r="AH28" s="884"/>
    </row>
    <row r="29" spans="1:34" s="87" customFormat="1" ht="44.4">
      <c r="B29" s="80">
        <v>4</v>
      </c>
      <c r="C29" s="963"/>
      <c r="D29" s="81" t="str">
        <f>月菜單!M5</f>
        <v>地瓜飯</v>
      </c>
      <c r="E29" s="620" t="s">
        <v>22</v>
      </c>
      <c r="F29" s="83" t="s">
        <v>53</v>
      </c>
      <c r="G29" s="81" t="str">
        <f>月菜單!M6</f>
        <v>鐵路大排</v>
      </c>
      <c r="H29" s="82" t="s">
        <v>307</v>
      </c>
      <c r="I29" s="83" t="s">
        <v>53</v>
      </c>
      <c r="J29" s="81" t="str">
        <f>月菜單!M7</f>
        <v>奶香三色</v>
      </c>
      <c r="K29" s="82" t="s">
        <v>308</v>
      </c>
      <c r="L29" s="83" t="s">
        <v>23</v>
      </c>
      <c r="M29" s="81" t="str">
        <f>月菜單!M8</f>
        <v>白菜年糕(冷)</v>
      </c>
      <c r="N29" s="82" t="s">
        <v>308</v>
      </c>
      <c r="O29" s="83" t="s">
        <v>23</v>
      </c>
      <c r="P29" s="81" t="str">
        <f>月菜單!M9</f>
        <v>深色蔬菜</v>
      </c>
      <c r="Q29" s="82" t="s">
        <v>314</v>
      </c>
      <c r="R29" s="83" t="s">
        <v>23</v>
      </c>
      <c r="S29" s="81" t="str">
        <f>月菜單!M10</f>
        <v>紫菜湯</v>
      </c>
      <c r="T29" s="81" t="s">
        <v>308</v>
      </c>
      <c r="U29" s="83" t="s">
        <v>23</v>
      </c>
      <c r="V29" s="964"/>
      <c r="W29" s="84" t="s">
        <v>2</v>
      </c>
      <c r="X29" s="117" t="s">
        <v>27</v>
      </c>
      <c r="Y29" s="118">
        <f>AB30</f>
        <v>5.7</v>
      </c>
      <c r="Z29" s="55"/>
      <c r="AA29" s="874"/>
      <c r="AB29" s="875"/>
      <c r="AC29" s="874" t="s">
        <v>28</v>
      </c>
      <c r="AD29" s="874" t="s">
        <v>29</v>
      </c>
      <c r="AE29" s="874" t="s">
        <v>30</v>
      </c>
      <c r="AF29" s="874" t="s">
        <v>31</v>
      </c>
      <c r="AG29" s="878"/>
      <c r="AH29" s="878"/>
    </row>
    <row r="30" spans="1:34" ht="27.9" customHeight="1">
      <c r="B30" s="88" t="s">
        <v>32</v>
      </c>
      <c r="C30" s="963"/>
      <c r="D30" s="690" t="s">
        <v>33</v>
      </c>
      <c r="E30" s="690"/>
      <c r="F30" s="690">
        <v>80</v>
      </c>
      <c r="G30" s="656" t="s">
        <v>238</v>
      </c>
      <c r="H30" s="656"/>
      <c r="I30" s="655">
        <v>40</v>
      </c>
      <c r="J30" s="656" t="s">
        <v>195</v>
      </c>
      <c r="K30" s="656"/>
      <c r="L30" s="655">
        <v>25</v>
      </c>
      <c r="M30" s="656" t="s">
        <v>312</v>
      </c>
      <c r="N30" s="656"/>
      <c r="O30" s="656">
        <v>50</v>
      </c>
      <c r="P30" s="91" t="str">
        <f>P29</f>
        <v>深色蔬菜</v>
      </c>
      <c r="Q30" s="91"/>
      <c r="R30" s="92">
        <v>100</v>
      </c>
      <c r="S30" s="636" t="s">
        <v>315</v>
      </c>
      <c r="T30" s="636"/>
      <c r="U30" s="636">
        <v>5</v>
      </c>
      <c r="V30" s="965"/>
      <c r="W30" s="93">
        <f>AE35</f>
        <v>95.5</v>
      </c>
      <c r="X30" s="120" t="s">
        <v>35</v>
      </c>
      <c r="Y30" s="121">
        <f>AB31</f>
        <v>1.9</v>
      </c>
      <c r="Z30" s="68"/>
      <c r="AA30" s="876" t="s">
        <v>36</v>
      </c>
      <c r="AB30" s="875">
        <v>5.7</v>
      </c>
      <c r="AC30" s="875">
        <f>AB30*2</f>
        <v>11.4</v>
      </c>
      <c r="AD30" s="875"/>
      <c r="AE30" s="875">
        <f>AB30*15</f>
        <v>85.5</v>
      </c>
      <c r="AF30" s="875">
        <f>AC30*4+AE30*4</f>
        <v>387.6</v>
      </c>
    </row>
    <row r="31" spans="1:34" ht="27.9" customHeight="1">
      <c r="B31" s="88">
        <v>1</v>
      </c>
      <c r="C31" s="963"/>
      <c r="D31" s="690" t="s">
        <v>71</v>
      </c>
      <c r="E31" s="690"/>
      <c r="F31" s="690">
        <v>55</v>
      </c>
      <c r="G31" s="655"/>
      <c r="H31" s="656"/>
      <c r="I31" s="655"/>
      <c r="J31" s="655" t="s">
        <v>309</v>
      </c>
      <c r="K31" s="656"/>
      <c r="L31" s="655">
        <v>20</v>
      </c>
      <c r="M31" s="655" t="s">
        <v>200</v>
      </c>
      <c r="N31" s="655"/>
      <c r="O31" s="655">
        <v>5</v>
      </c>
      <c r="P31" s="92"/>
      <c r="Q31" s="101"/>
      <c r="R31" s="92"/>
      <c r="S31" s="636" t="s">
        <v>316</v>
      </c>
      <c r="T31" s="636"/>
      <c r="U31" s="636">
        <v>3</v>
      </c>
      <c r="V31" s="965"/>
      <c r="W31" s="97" t="s">
        <v>1</v>
      </c>
      <c r="X31" s="124" t="s">
        <v>39</v>
      </c>
      <c r="Y31" s="121">
        <f>AB32</f>
        <v>2</v>
      </c>
      <c r="Z31" s="55"/>
      <c r="AA31" s="880" t="s">
        <v>40</v>
      </c>
      <c r="AB31" s="875">
        <v>1.9</v>
      </c>
      <c r="AC31" s="881">
        <f>AB31*7</f>
        <v>13.299999999999999</v>
      </c>
      <c r="AD31" s="875">
        <f>AB31*5</f>
        <v>9.5</v>
      </c>
      <c r="AE31" s="875" t="s">
        <v>41</v>
      </c>
      <c r="AF31" s="882">
        <f>AC31*4+AD31*9</f>
        <v>138.69999999999999</v>
      </c>
    </row>
    <row r="32" spans="1:34" ht="27.9" customHeight="1">
      <c r="B32" s="88" t="s">
        <v>55</v>
      </c>
      <c r="C32" s="963"/>
      <c r="D32" s="100"/>
      <c r="E32" s="100"/>
      <c r="F32" s="91"/>
      <c r="G32" s="655"/>
      <c r="H32" s="656"/>
      <c r="I32" s="655"/>
      <c r="J32" s="655" t="s">
        <v>310</v>
      </c>
      <c r="K32" s="656"/>
      <c r="L32" s="655" t="s">
        <v>311</v>
      </c>
      <c r="M32" s="656" t="s">
        <v>313</v>
      </c>
      <c r="N32" s="698" t="s">
        <v>418</v>
      </c>
      <c r="O32" s="655">
        <v>10</v>
      </c>
      <c r="P32" s="92"/>
      <c r="Q32" s="101"/>
      <c r="R32" s="92"/>
      <c r="S32" s="663"/>
      <c r="T32" s="636"/>
      <c r="U32" s="636"/>
      <c r="V32" s="965"/>
      <c r="W32" s="93">
        <f>AD35</f>
        <v>22.5</v>
      </c>
      <c r="X32" s="124" t="s">
        <v>43</v>
      </c>
      <c r="Y32" s="121">
        <f>AB33</f>
        <v>2.6</v>
      </c>
      <c r="Z32" s="68"/>
      <c r="AA32" s="874" t="s">
        <v>44</v>
      </c>
      <c r="AB32" s="875">
        <v>2</v>
      </c>
      <c r="AC32" s="875">
        <f>AB32*1</f>
        <v>2</v>
      </c>
      <c r="AD32" s="875" t="s">
        <v>41</v>
      </c>
      <c r="AE32" s="875">
        <f>AB32*5</f>
        <v>10</v>
      </c>
      <c r="AF32" s="875">
        <f>AC32*4+AE32*4</f>
        <v>48</v>
      </c>
    </row>
    <row r="33" spans="2:34" ht="27.9" customHeight="1">
      <c r="B33" s="967" t="s">
        <v>73</v>
      </c>
      <c r="C33" s="963"/>
      <c r="D33" s="100"/>
      <c r="E33" s="100"/>
      <c r="F33" s="91"/>
      <c r="G33" s="654"/>
      <c r="H33" s="636"/>
      <c r="I33" s="654"/>
      <c r="J33" s="655"/>
      <c r="K33" s="657"/>
      <c r="L33" s="655"/>
      <c r="M33" s="656"/>
      <c r="N33" s="656"/>
      <c r="O33" s="656"/>
      <c r="P33" s="91"/>
      <c r="Q33" s="100"/>
      <c r="R33" s="91"/>
      <c r="S33" s="90"/>
      <c r="T33" s="91"/>
      <c r="U33" s="91"/>
      <c r="V33" s="965"/>
      <c r="W33" s="97" t="s">
        <v>3</v>
      </c>
      <c r="X33" s="124" t="s">
        <v>46</v>
      </c>
      <c r="Y33" s="121">
        <f>AB34</f>
        <v>0</v>
      </c>
      <c r="Z33" s="55"/>
      <c r="AA33" s="874" t="s">
        <v>47</v>
      </c>
      <c r="AB33" s="875">
        <v>2.6</v>
      </c>
      <c r="AC33" s="875"/>
      <c r="AD33" s="875">
        <f>AB33*5</f>
        <v>13</v>
      </c>
      <c r="AE33" s="875" t="s">
        <v>41</v>
      </c>
      <c r="AF33" s="875">
        <f>AD33*9</f>
        <v>117</v>
      </c>
    </row>
    <row r="34" spans="2:34" ht="27.9" customHeight="1">
      <c r="B34" s="967"/>
      <c r="C34" s="963"/>
      <c r="D34" s="100"/>
      <c r="E34" s="100"/>
      <c r="F34" s="91"/>
      <c r="G34" s="90"/>
      <c r="H34" s="100"/>
      <c r="I34" s="91"/>
      <c r="J34" s="113"/>
      <c r="K34" s="100"/>
      <c r="L34" s="90"/>
      <c r="M34" s="92"/>
      <c r="N34" s="100"/>
      <c r="O34" s="92"/>
      <c r="P34" s="91"/>
      <c r="Q34" s="100"/>
      <c r="R34" s="91"/>
      <c r="S34" s="90"/>
      <c r="T34" s="100"/>
      <c r="U34" s="91"/>
      <c r="V34" s="965"/>
      <c r="W34" s="93">
        <f>AC35</f>
        <v>26.7</v>
      </c>
      <c r="X34" s="129" t="s">
        <v>48</v>
      </c>
      <c r="Y34" s="121">
        <v>0</v>
      </c>
      <c r="Z34" s="68"/>
      <c r="AA34" s="874" t="s">
        <v>49</v>
      </c>
      <c r="AB34" s="875">
        <v>0</v>
      </c>
      <c r="AE34" s="874">
        <f>AB34*15</f>
        <v>0</v>
      </c>
    </row>
    <row r="35" spans="2:34" ht="27.9" customHeight="1">
      <c r="B35" s="103" t="s">
        <v>50</v>
      </c>
      <c r="C35" s="104"/>
      <c r="D35" s="101"/>
      <c r="E35" s="100"/>
      <c r="F35" s="92"/>
      <c r="G35" s="92"/>
      <c r="H35" s="100"/>
      <c r="I35" s="92"/>
      <c r="J35" s="92"/>
      <c r="K35" s="100"/>
      <c r="L35" s="92"/>
      <c r="M35" s="89"/>
      <c r="N35" s="100"/>
      <c r="O35" s="92"/>
      <c r="P35" s="92"/>
      <c r="Q35" s="101"/>
      <c r="R35" s="92"/>
      <c r="S35" s="92"/>
      <c r="T35" s="101"/>
      <c r="U35" s="92"/>
      <c r="V35" s="965"/>
      <c r="W35" s="97" t="s">
        <v>51</v>
      </c>
      <c r="X35" s="132"/>
      <c r="Y35" s="121"/>
      <c r="Z35" s="55"/>
      <c r="AC35" s="874">
        <f>SUM(AC30:AC34)</f>
        <v>26.7</v>
      </c>
      <c r="AD35" s="874">
        <f>SUM(AD30:AD34)</f>
        <v>22.5</v>
      </c>
      <c r="AE35" s="874">
        <f>SUM(AE30:AE34)</f>
        <v>95.5</v>
      </c>
      <c r="AF35" s="874">
        <f>AC35*4+AD35*9+AE35*4</f>
        <v>691.3</v>
      </c>
    </row>
    <row r="36" spans="2:34" ht="27.9" customHeight="1" thickBot="1">
      <c r="B36" s="114"/>
      <c r="C36" s="115"/>
      <c r="D36" s="101"/>
      <c r="E36" s="100"/>
      <c r="F36" s="92"/>
      <c r="G36" s="92"/>
      <c r="H36" s="100"/>
      <c r="I36" s="92"/>
      <c r="J36" s="92"/>
      <c r="K36" s="100"/>
      <c r="L36" s="92"/>
      <c r="M36" s="89"/>
      <c r="N36" s="100"/>
      <c r="O36" s="92"/>
      <c r="P36" s="92"/>
      <c r="Q36" s="101"/>
      <c r="R36" s="92"/>
      <c r="S36" s="92"/>
      <c r="T36" s="101"/>
      <c r="U36" s="92"/>
      <c r="V36" s="966"/>
      <c r="W36" s="93">
        <f>(W30*4)+(W32*9)+(W34*4)</f>
        <v>691.3</v>
      </c>
      <c r="X36" s="138"/>
      <c r="Y36" s="142"/>
      <c r="Z36" s="68"/>
      <c r="AC36" s="883">
        <f>AC35*4/AF35</f>
        <v>0.15449153768262694</v>
      </c>
      <c r="AD36" s="883">
        <f>AD35*9/AF35</f>
        <v>0.29292637060610444</v>
      </c>
      <c r="AE36" s="883">
        <f>AE35*4/AF35</f>
        <v>0.55258209171126871</v>
      </c>
    </row>
    <row r="37" spans="2:34" s="87" customFormat="1" ht="44.4">
      <c r="B37" s="80">
        <v>4</v>
      </c>
      <c r="C37" s="963"/>
      <c r="D37" s="81">
        <f>月菜單!Q5</f>
        <v>0</v>
      </c>
      <c r="E37" s="82"/>
      <c r="F37" s="83" t="s">
        <v>23</v>
      </c>
      <c r="G37" s="312">
        <f>月菜單!Q6</f>
        <v>0</v>
      </c>
      <c r="H37" s="82"/>
      <c r="I37" s="83" t="s">
        <v>23</v>
      </c>
      <c r="J37" s="81" t="str">
        <f>月菜單!Q7</f>
        <v>清明/兒童節連假</v>
      </c>
      <c r="K37" s="82"/>
      <c r="L37" s="83" t="s">
        <v>23</v>
      </c>
      <c r="M37" s="81">
        <f>月菜單!Q8</f>
        <v>0</v>
      </c>
      <c r="N37" s="82" t="s">
        <v>57</v>
      </c>
      <c r="O37" s="83" t="s">
        <v>23</v>
      </c>
      <c r="P37" s="81">
        <f>月菜單!Q9</f>
        <v>0</v>
      </c>
      <c r="Q37" s="82"/>
      <c r="R37" s="83" t="s">
        <v>23</v>
      </c>
      <c r="S37" s="81">
        <f>月菜單!Q10</f>
        <v>0</v>
      </c>
      <c r="T37" s="81"/>
      <c r="U37" s="83" t="s">
        <v>23</v>
      </c>
      <c r="V37" s="964"/>
      <c r="W37" s="84" t="s">
        <v>2</v>
      </c>
      <c r="X37" s="117" t="s">
        <v>27</v>
      </c>
      <c r="Y37" s="118">
        <f>AB38</f>
        <v>0</v>
      </c>
      <c r="Z37" s="55"/>
      <c r="AA37" s="874"/>
      <c r="AB37" s="875"/>
      <c r="AC37" s="874" t="s">
        <v>28</v>
      </c>
      <c r="AD37" s="874" t="s">
        <v>29</v>
      </c>
      <c r="AE37" s="874" t="s">
        <v>30</v>
      </c>
      <c r="AF37" s="874" t="s">
        <v>31</v>
      </c>
      <c r="AG37" s="878"/>
      <c r="AH37" s="878"/>
    </row>
    <row r="38" spans="2:34" ht="27.9" customHeight="1">
      <c r="B38" s="88" t="s">
        <v>32</v>
      </c>
      <c r="C38" s="963"/>
      <c r="D38" s="90"/>
      <c r="E38" s="90"/>
      <c r="F38" s="91"/>
      <c r="G38" s="89"/>
      <c r="H38" s="92"/>
      <c r="I38" s="143"/>
      <c r="J38" s="89"/>
      <c r="K38" s="90"/>
      <c r="L38" s="89"/>
      <c r="M38" s="90"/>
      <c r="N38" s="144"/>
      <c r="O38" s="91"/>
      <c r="P38" s="91"/>
      <c r="Q38" s="91"/>
      <c r="R38" s="92"/>
      <c r="S38" s="90"/>
      <c r="T38" s="140"/>
      <c r="U38" s="90"/>
      <c r="V38" s="965"/>
      <c r="W38" s="93">
        <f>AE43</f>
        <v>0</v>
      </c>
      <c r="X38" s="120" t="s">
        <v>35</v>
      </c>
      <c r="Y38" s="121">
        <f>AB39</f>
        <v>0</v>
      </c>
      <c r="Z38" s="68"/>
      <c r="AA38" s="876" t="s">
        <v>36</v>
      </c>
      <c r="AB38" s="875">
        <v>0</v>
      </c>
      <c r="AC38" s="875">
        <f>AB38*2</f>
        <v>0</v>
      </c>
      <c r="AD38" s="875"/>
      <c r="AE38" s="875">
        <f>AB38*15</f>
        <v>0</v>
      </c>
      <c r="AF38" s="875">
        <f>AC38*4+AE38*4</f>
        <v>0</v>
      </c>
    </row>
    <row r="39" spans="2:34" ht="27.9" customHeight="1">
      <c r="B39" s="88">
        <v>2</v>
      </c>
      <c r="C39" s="963"/>
      <c r="D39" s="90"/>
      <c r="E39" s="90"/>
      <c r="F39" s="91"/>
      <c r="G39" s="92"/>
      <c r="H39" s="92"/>
      <c r="I39" s="143"/>
      <c r="J39" s="90"/>
      <c r="K39" s="92"/>
      <c r="L39" s="128"/>
      <c r="M39" s="145"/>
      <c r="N39" s="146"/>
      <c r="O39" s="92"/>
      <c r="P39" s="91"/>
      <c r="Q39" s="90"/>
      <c r="R39" s="91"/>
      <c r="S39" s="90"/>
      <c r="T39" s="90"/>
      <c r="U39" s="90"/>
      <c r="V39" s="965"/>
      <c r="W39" s="97" t="s">
        <v>1</v>
      </c>
      <c r="X39" s="124" t="s">
        <v>39</v>
      </c>
      <c r="Y39" s="121">
        <f>AB40</f>
        <v>0</v>
      </c>
      <c r="Z39" s="55"/>
      <c r="AA39" s="880" t="s">
        <v>40</v>
      </c>
      <c r="AB39" s="875">
        <v>0</v>
      </c>
      <c r="AC39" s="881">
        <f>AB39*7</f>
        <v>0</v>
      </c>
      <c r="AD39" s="875">
        <f>AB39*5</f>
        <v>0</v>
      </c>
      <c r="AE39" s="875" t="s">
        <v>41</v>
      </c>
      <c r="AF39" s="882">
        <f>AC39*4+AD39*9</f>
        <v>0</v>
      </c>
    </row>
    <row r="40" spans="2:34" ht="27.9" customHeight="1">
      <c r="B40" s="88" t="s">
        <v>42</v>
      </c>
      <c r="C40" s="963"/>
      <c r="D40" s="90"/>
      <c r="E40" s="90"/>
      <c r="F40" s="91"/>
      <c r="G40" s="92"/>
      <c r="H40" s="101"/>
      <c r="I40" s="143"/>
      <c r="J40" s="89"/>
      <c r="K40" s="100"/>
      <c r="L40" s="89"/>
      <c r="M40" s="145"/>
      <c r="N40" s="139"/>
      <c r="O40" s="91"/>
      <c r="P40" s="91"/>
      <c r="Q40" s="90"/>
      <c r="R40" s="91"/>
      <c r="S40" s="90"/>
      <c r="T40" s="90"/>
      <c r="U40" s="90"/>
      <c r="V40" s="965"/>
      <c r="W40" s="93">
        <f>(Y38*5)+(Y40*5)</f>
        <v>0</v>
      </c>
      <c r="X40" s="124" t="s">
        <v>43</v>
      </c>
      <c r="Y40" s="121">
        <f>AB41</f>
        <v>0</v>
      </c>
      <c r="Z40" s="68"/>
      <c r="AA40" s="874" t="s">
        <v>44</v>
      </c>
      <c r="AB40" s="875">
        <v>0</v>
      </c>
      <c r="AC40" s="875">
        <f>AB40*1</f>
        <v>0</v>
      </c>
      <c r="AD40" s="875" t="s">
        <v>41</v>
      </c>
      <c r="AE40" s="875">
        <f>AB40*5</f>
        <v>0</v>
      </c>
      <c r="AF40" s="875">
        <f>AC40*4+AE40*4</f>
        <v>0</v>
      </c>
    </row>
    <row r="41" spans="2:34" ht="27.9" customHeight="1">
      <c r="B41" s="967" t="s">
        <v>75</v>
      </c>
      <c r="C41" s="963"/>
      <c r="D41" s="90"/>
      <c r="E41" s="90"/>
      <c r="F41" s="91"/>
      <c r="G41" s="92"/>
      <c r="H41" s="101"/>
      <c r="I41" s="143"/>
      <c r="J41" s="90"/>
      <c r="K41" s="92"/>
      <c r="L41" s="128"/>
      <c r="M41" s="145"/>
      <c r="N41" s="139"/>
      <c r="O41" s="91"/>
      <c r="P41" s="91"/>
      <c r="Q41" s="90"/>
      <c r="R41" s="91"/>
      <c r="S41" s="90"/>
      <c r="T41" s="90"/>
      <c r="U41" s="90"/>
      <c r="V41" s="965"/>
      <c r="W41" s="97" t="s">
        <v>3</v>
      </c>
      <c r="X41" s="124" t="s">
        <v>46</v>
      </c>
      <c r="Y41" s="121">
        <f>AB42</f>
        <v>0</v>
      </c>
      <c r="Z41" s="55"/>
      <c r="AA41" s="874" t="s">
        <v>47</v>
      </c>
      <c r="AB41" s="875">
        <v>0</v>
      </c>
      <c r="AC41" s="875"/>
      <c r="AD41" s="875">
        <f>AB41*5</f>
        <v>0</v>
      </c>
      <c r="AE41" s="875" t="s">
        <v>41</v>
      </c>
      <c r="AF41" s="875">
        <f>AD41*9</f>
        <v>0</v>
      </c>
    </row>
    <row r="42" spans="2:34" ht="27.9" customHeight="1">
      <c r="B42" s="967"/>
      <c r="C42" s="963"/>
      <c r="D42" s="90"/>
      <c r="E42" s="90"/>
      <c r="F42" s="91"/>
      <c r="G42" s="127"/>
      <c r="H42" s="100"/>
      <c r="I42" s="128"/>
      <c r="J42" s="89"/>
      <c r="K42" s="90"/>
      <c r="L42" s="89"/>
      <c r="M42" s="147"/>
      <c r="N42" s="148"/>
      <c r="O42" s="92"/>
      <c r="P42" s="91"/>
      <c r="Q42" s="100"/>
      <c r="R42" s="91"/>
      <c r="S42" s="90"/>
      <c r="T42" s="100"/>
      <c r="U42" s="90"/>
      <c r="V42" s="965"/>
      <c r="W42" s="93">
        <f>(Y38*7)+(Y37*2)+(Y39*1)</f>
        <v>0</v>
      </c>
      <c r="X42" s="129" t="s">
        <v>48</v>
      </c>
      <c r="Y42" s="121">
        <v>0</v>
      </c>
      <c r="Z42" s="68"/>
      <c r="AA42" s="874" t="s">
        <v>49</v>
      </c>
      <c r="AB42" s="875">
        <v>0</v>
      </c>
      <c r="AE42" s="874">
        <f>AB42*15</f>
        <v>0</v>
      </c>
    </row>
    <row r="43" spans="2:34" ht="27.9" customHeight="1">
      <c r="B43" s="103" t="s">
        <v>50</v>
      </c>
      <c r="C43" s="104"/>
      <c r="D43" s="89"/>
      <c r="E43" s="100"/>
      <c r="F43" s="92"/>
      <c r="G43" s="92"/>
      <c r="H43" s="100"/>
      <c r="I43" s="92"/>
      <c r="J43" s="89"/>
      <c r="K43" s="101"/>
      <c r="L43" s="89"/>
      <c r="N43" s="101"/>
      <c r="P43" s="92"/>
      <c r="Q43" s="101"/>
      <c r="R43" s="92"/>
      <c r="S43" s="89"/>
      <c r="T43" s="101"/>
      <c r="U43" s="89"/>
      <c r="V43" s="965"/>
      <c r="W43" s="97" t="s">
        <v>51</v>
      </c>
      <c r="X43" s="132"/>
      <c r="Y43" s="121"/>
      <c r="Z43" s="55"/>
      <c r="AC43" s="874">
        <f>SUM(AC38:AC42)</f>
        <v>0</v>
      </c>
      <c r="AD43" s="874">
        <f>SUM(AD38:AD42)</f>
        <v>0</v>
      </c>
      <c r="AE43" s="874">
        <f>SUM(AE38:AE42)</f>
        <v>0</v>
      </c>
      <c r="AF43" s="874">
        <f>AC43*4+AD43*9+AE43*4</f>
        <v>0</v>
      </c>
    </row>
    <row r="44" spans="2:34" ht="27.9" customHeight="1" thickBot="1">
      <c r="B44" s="149"/>
      <c r="C44" s="150"/>
      <c r="D44" s="151"/>
      <c r="E44" s="152"/>
      <c r="F44" s="153"/>
      <c r="G44" s="136"/>
      <c r="H44" s="154"/>
      <c r="I44" s="136"/>
      <c r="J44" s="136"/>
      <c r="K44" s="154"/>
      <c r="L44" s="136"/>
      <c r="M44" s="135"/>
      <c r="N44" s="154"/>
      <c r="O44" s="136"/>
      <c r="P44" s="136"/>
      <c r="Q44" s="154"/>
      <c r="R44" s="136"/>
      <c r="S44" s="136"/>
      <c r="T44" s="154"/>
      <c r="U44" s="136"/>
      <c r="V44" s="966"/>
      <c r="W44" s="93">
        <f>(W38*4)+(W40*9)+(W42*4)</f>
        <v>0</v>
      </c>
      <c r="X44" s="155"/>
      <c r="Y44" s="142"/>
      <c r="Z44" s="68"/>
      <c r="AC44" s="883" t="e">
        <f>AC43*4/AF43</f>
        <v>#DIV/0!</v>
      </c>
      <c r="AD44" s="883" t="e">
        <f>AD43*9/AF43</f>
        <v>#DIV/0!</v>
      </c>
      <c r="AE44" s="883" t="e">
        <f>AE43*4/AF43</f>
        <v>#DIV/0!</v>
      </c>
    </row>
    <row r="45" spans="2:34" ht="45" customHeight="1">
      <c r="C45" s="55"/>
      <c r="D45" s="974"/>
      <c r="E45" s="975"/>
      <c r="F45" s="975"/>
      <c r="G45" s="975"/>
      <c r="H45" s="975"/>
      <c r="I45" s="975"/>
      <c r="J45" s="975"/>
      <c r="K45" s="975"/>
      <c r="L45" s="975"/>
      <c r="M45" s="975"/>
      <c r="N45" s="975"/>
      <c r="O45" s="975"/>
      <c r="P45" s="975"/>
      <c r="Q45" s="975"/>
      <c r="R45" s="975"/>
      <c r="S45" s="975"/>
      <c r="T45" s="975"/>
      <c r="U45" s="975"/>
      <c r="V45" s="975"/>
      <c r="W45" s="975"/>
      <c r="X45" s="975"/>
      <c r="Y45" s="975"/>
      <c r="Z45" s="158"/>
    </row>
    <row r="46" spans="2:34">
      <c r="B46" s="56"/>
      <c r="D46" s="972"/>
      <c r="E46" s="972"/>
      <c r="F46" s="973"/>
      <c r="G46" s="973"/>
      <c r="H46" s="159"/>
      <c r="I46" s="55"/>
      <c r="J46" s="55"/>
      <c r="K46" s="159"/>
      <c r="L46" s="55"/>
      <c r="N46" s="159"/>
      <c r="O46" s="55"/>
      <c r="Q46" s="159"/>
      <c r="R46" s="55"/>
      <c r="T46" s="159"/>
      <c r="U46" s="55"/>
      <c r="V46" s="160"/>
      <c r="Y46" s="163"/>
    </row>
    <row r="47" spans="2:34" ht="28.2">
      <c r="P47" s="123"/>
      <c r="Y47" s="163"/>
    </row>
    <row r="48" spans="2:34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1599999999999999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4"/>
  <sheetViews>
    <sheetView view="pageBreakPreview" zoomScale="40" zoomScaleNormal="55" zoomScaleSheetLayoutView="40" workbookViewId="0">
      <selection activeCell="X44" sqref="X44"/>
    </sheetView>
  </sheetViews>
  <sheetFormatPr defaultColWidth="9" defaultRowHeight="21"/>
  <cols>
    <col min="1" max="1" width="1.88671875" style="96" customWidth="1"/>
    <col min="2" max="2" width="4.88671875" style="156" customWidth="1"/>
    <col min="3" max="3" width="0" style="96" hidden="1" customWidth="1"/>
    <col min="4" max="4" width="18.6640625" style="96" customWidth="1"/>
    <col min="5" max="5" width="5.6640625" style="157" customWidth="1"/>
    <col min="6" max="6" width="9.6640625" style="96" customWidth="1"/>
    <col min="7" max="7" width="18.6640625" style="96" customWidth="1"/>
    <col min="8" max="8" width="5.6640625" style="157" customWidth="1"/>
    <col min="9" max="9" width="9.6640625" style="96" customWidth="1"/>
    <col min="10" max="10" width="18.6640625" style="96" customWidth="1"/>
    <col min="11" max="11" width="5.6640625" style="157" customWidth="1"/>
    <col min="12" max="12" width="9.6640625" style="96" customWidth="1"/>
    <col min="13" max="13" width="18.6640625" style="96" customWidth="1"/>
    <col min="14" max="14" width="5.6640625" style="157" customWidth="1"/>
    <col min="15" max="15" width="9.6640625" style="96" customWidth="1"/>
    <col min="16" max="16" width="18.6640625" style="96" customWidth="1"/>
    <col min="17" max="17" width="5.6640625" style="157" customWidth="1"/>
    <col min="18" max="18" width="9.6640625" style="96" customWidth="1"/>
    <col min="19" max="19" width="18.6640625" style="96" customWidth="1"/>
    <col min="20" max="20" width="5.6640625" style="157" customWidth="1"/>
    <col min="21" max="21" width="9.6640625" style="96" customWidth="1"/>
    <col min="22" max="22" width="5.21875" style="164" customWidth="1"/>
    <col min="23" max="23" width="11.77734375" style="161" customWidth="1"/>
    <col min="24" max="24" width="11.21875" style="162" customWidth="1"/>
    <col min="25" max="25" width="6.6640625" style="165" customWidth="1"/>
    <col min="26" max="26" width="6.6640625" style="96" customWidth="1"/>
    <col min="27" max="27" width="6" style="874" customWidth="1"/>
    <col min="28" max="28" width="5.44140625" style="875" customWidth="1"/>
    <col min="29" max="29" width="7.77734375" style="874" customWidth="1"/>
    <col min="30" max="30" width="8" style="874" customWidth="1"/>
    <col min="31" max="31" width="7.88671875" style="874" customWidth="1"/>
    <col min="32" max="32" width="7.44140625" style="874" customWidth="1"/>
    <col min="33" max="33" width="9" style="879" customWidth="1"/>
    <col min="34" max="35" width="9" style="879"/>
    <col min="36" max="16384" width="9" style="96"/>
  </cols>
  <sheetData>
    <row r="1" spans="1:35" s="55" customFormat="1" ht="39">
      <c r="B1" s="968" t="s">
        <v>421</v>
      </c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54"/>
      <c r="AA1" s="874"/>
      <c r="AB1" s="875"/>
      <c r="AC1" s="874"/>
      <c r="AD1" s="874"/>
      <c r="AE1" s="874"/>
      <c r="AF1" s="874"/>
      <c r="AG1" s="874"/>
      <c r="AH1" s="874"/>
      <c r="AI1" s="874"/>
    </row>
    <row r="2" spans="1:35" s="55" customFormat="1" ht="9.75" customHeight="1">
      <c r="B2" s="969"/>
      <c r="C2" s="970"/>
      <c r="D2" s="970"/>
      <c r="E2" s="970"/>
      <c r="F2" s="970"/>
      <c r="G2" s="970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A2" s="874"/>
      <c r="AB2" s="875"/>
      <c r="AC2" s="874"/>
      <c r="AD2" s="874"/>
      <c r="AE2" s="874"/>
      <c r="AF2" s="874"/>
      <c r="AG2" s="874"/>
      <c r="AH2" s="874"/>
      <c r="AI2" s="874"/>
    </row>
    <row r="3" spans="1:35" s="55" customFormat="1" ht="31.5" customHeight="1" thickBot="1">
      <c r="B3" s="61" t="s">
        <v>10</v>
      </c>
      <c r="C3" s="166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A3" s="874"/>
      <c r="AB3" s="875"/>
      <c r="AC3" s="874"/>
      <c r="AD3" s="874"/>
      <c r="AE3" s="874"/>
      <c r="AF3" s="874"/>
      <c r="AG3" s="874"/>
      <c r="AH3" s="874"/>
      <c r="AI3" s="874"/>
    </row>
    <row r="4" spans="1:35" s="79" customFormat="1" ht="159.6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167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76</v>
      </c>
      <c r="W4" s="75" t="s">
        <v>19</v>
      </c>
      <c r="X4" s="76" t="s">
        <v>20</v>
      </c>
      <c r="Y4" s="77" t="s">
        <v>21</v>
      </c>
      <c r="Z4" s="78"/>
      <c r="AA4" s="876"/>
      <c r="AB4" s="875"/>
      <c r="AC4" s="874"/>
      <c r="AD4" s="874"/>
      <c r="AE4" s="874"/>
      <c r="AF4" s="874"/>
      <c r="AG4" s="877"/>
      <c r="AH4" s="877"/>
      <c r="AI4" s="877"/>
    </row>
    <row r="5" spans="1:35" s="87" customFormat="1" ht="65.099999999999994" customHeight="1">
      <c r="B5" s="80">
        <v>4</v>
      </c>
      <c r="C5" s="963"/>
      <c r="D5" s="81">
        <f>月菜單!A15</f>
        <v>0</v>
      </c>
      <c r="E5" s="82"/>
      <c r="F5" s="83" t="s">
        <v>23</v>
      </c>
      <c r="G5" s="81">
        <f>月菜單!A16</f>
        <v>0</v>
      </c>
      <c r="H5" s="81"/>
      <c r="I5" s="83" t="s">
        <v>23</v>
      </c>
      <c r="J5" s="81" t="str">
        <f>月菜單!A17</f>
        <v>清明/兒童節連假</v>
      </c>
      <c r="K5" s="337"/>
      <c r="L5" s="83" t="s">
        <v>23</v>
      </c>
      <c r="M5" s="81">
        <f>月菜單!A18</f>
        <v>0</v>
      </c>
      <c r="N5" s="338"/>
      <c r="O5" s="83" t="s">
        <v>23</v>
      </c>
      <c r="P5" s="81">
        <f>月菜單!A19</f>
        <v>0</v>
      </c>
      <c r="Q5" s="82"/>
      <c r="R5" s="83" t="s">
        <v>53</v>
      </c>
      <c r="S5" s="81">
        <f>月菜單!A20</f>
        <v>0</v>
      </c>
      <c r="T5" s="81"/>
      <c r="U5" s="83" t="s">
        <v>53</v>
      </c>
      <c r="V5" s="964"/>
      <c r="W5" s="84" t="s">
        <v>2</v>
      </c>
      <c r="X5" s="85" t="s">
        <v>79</v>
      </c>
      <c r="Y5" s="86">
        <f>AB6</f>
        <v>0</v>
      </c>
      <c r="Z5" s="55"/>
      <c r="AA5" s="874"/>
      <c r="AB5" s="875"/>
      <c r="AC5" s="874" t="s">
        <v>80</v>
      </c>
      <c r="AD5" s="874" t="s">
        <v>81</v>
      </c>
      <c r="AE5" s="874" t="s">
        <v>82</v>
      </c>
      <c r="AF5" s="874" t="s">
        <v>83</v>
      </c>
      <c r="AG5" s="878"/>
      <c r="AH5" s="878"/>
      <c r="AI5" s="878"/>
    </row>
    <row r="6" spans="1:35" ht="27.9" customHeight="1">
      <c r="B6" s="88" t="s">
        <v>32</v>
      </c>
      <c r="C6" s="963"/>
      <c r="D6" s="89"/>
      <c r="E6" s="90"/>
      <c r="F6" s="91"/>
      <c r="G6" s="319"/>
      <c r="H6" s="319"/>
      <c r="I6" s="639"/>
      <c r="J6" s="655"/>
      <c r="K6" s="639"/>
      <c r="L6" s="638"/>
      <c r="M6" s="656"/>
      <c r="N6" s="327"/>
      <c r="O6" s="326"/>
      <c r="P6" s="655"/>
      <c r="Q6" s="360"/>
      <c r="R6" s="359"/>
      <c r="S6" s="332"/>
      <c r="T6" s="332"/>
      <c r="U6" s="332"/>
      <c r="V6" s="965"/>
      <c r="W6" s="93">
        <f>AE11</f>
        <v>0</v>
      </c>
      <c r="X6" s="94" t="s">
        <v>35</v>
      </c>
      <c r="Y6" s="95">
        <f>AB7</f>
        <v>0</v>
      </c>
      <c r="Z6" s="68"/>
      <c r="AA6" s="876" t="s">
        <v>36</v>
      </c>
      <c r="AB6" s="875">
        <v>0</v>
      </c>
      <c r="AC6" s="875">
        <f>AB6*2</f>
        <v>0</v>
      </c>
      <c r="AD6" s="875"/>
      <c r="AE6" s="875">
        <f>AB6*15</f>
        <v>0</v>
      </c>
      <c r="AF6" s="875">
        <f>AC6*4+AE6*4</f>
        <v>0</v>
      </c>
    </row>
    <row r="7" spans="1:35" ht="27.9" customHeight="1">
      <c r="B7" s="88">
        <v>5</v>
      </c>
      <c r="C7" s="963"/>
      <c r="D7" s="89"/>
      <c r="E7" s="89"/>
      <c r="F7" s="89"/>
      <c r="G7" s="318"/>
      <c r="H7" s="320"/>
      <c r="I7" s="318"/>
      <c r="J7" s="322"/>
      <c r="K7" s="323"/>
      <c r="L7" s="322"/>
      <c r="M7" s="342"/>
      <c r="N7" s="342"/>
      <c r="O7" s="341"/>
      <c r="P7" s="359"/>
      <c r="Q7" s="360"/>
      <c r="R7" s="359"/>
      <c r="S7" s="333"/>
      <c r="T7" s="333"/>
      <c r="U7" s="332"/>
      <c r="V7" s="965"/>
      <c r="W7" s="97" t="s">
        <v>1</v>
      </c>
      <c r="X7" s="98" t="s">
        <v>39</v>
      </c>
      <c r="Y7" s="95">
        <f>AB8</f>
        <v>0</v>
      </c>
      <c r="Z7" s="55"/>
      <c r="AA7" s="880" t="s">
        <v>40</v>
      </c>
      <c r="AB7" s="875">
        <v>0</v>
      </c>
      <c r="AC7" s="881">
        <f>AB7*7</f>
        <v>0</v>
      </c>
      <c r="AD7" s="875">
        <f>AB7*5</f>
        <v>0</v>
      </c>
      <c r="AE7" s="875" t="s">
        <v>41</v>
      </c>
      <c r="AF7" s="882">
        <f>AC7*4+AD7*9</f>
        <v>0</v>
      </c>
    </row>
    <row r="8" spans="1:35" ht="27.9" customHeight="1">
      <c r="B8" s="88" t="s">
        <v>42</v>
      </c>
      <c r="C8" s="963"/>
      <c r="D8" s="89"/>
      <c r="E8" s="89"/>
      <c r="F8" s="89"/>
      <c r="G8" s="317"/>
      <c r="H8" s="319"/>
      <c r="I8" s="318"/>
      <c r="J8" s="322"/>
      <c r="K8" s="323"/>
      <c r="L8" s="322"/>
      <c r="M8" s="345"/>
      <c r="N8" s="342"/>
      <c r="O8" s="346"/>
      <c r="P8" s="359"/>
      <c r="Q8" s="360"/>
      <c r="R8" s="359"/>
      <c r="S8" s="330"/>
      <c r="T8" s="335"/>
      <c r="U8" s="331"/>
      <c r="V8" s="965"/>
      <c r="W8" s="93">
        <f>AD11</f>
        <v>0</v>
      </c>
      <c r="X8" s="98" t="s">
        <v>43</v>
      </c>
      <c r="Y8" s="95">
        <f>AB9</f>
        <v>0</v>
      </c>
      <c r="Z8" s="68"/>
      <c r="AA8" s="874" t="s">
        <v>44</v>
      </c>
      <c r="AB8" s="875">
        <v>0</v>
      </c>
      <c r="AC8" s="875">
        <f>AB8*1</f>
        <v>0</v>
      </c>
      <c r="AD8" s="875" t="s">
        <v>41</v>
      </c>
      <c r="AE8" s="875">
        <f>AB8*5</f>
        <v>0</v>
      </c>
      <c r="AF8" s="875">
        <f>AC8*4+AE8*4</f>
        <v>0</v>
      </c>
    </row>
    <row r="9" spans="1:35" ht="27.9" customHeight="1">
      <c r="B9" s="967" t="s">
        <v>45</v>
      </c>
      <c r="C9" s="963"/>
      <c r="D9" s="89"/>
      <c r="E9" s="89"/>
      <c r="F9" s="89"/>
      <c r="G9" s="318"/>
      <c r="H9" s="320"/>
      <c r="I9" s="318"/>
      <c r="J9" s="322"/>
      <c r="K9" s="324"/>
      <c r="L9" s="322"/>
      <c r="M9" s="327"/>
      <c r="N9" s="327"/>
      <c r="O9" s="326"/>
      <c r="P9" s="359"/>
      <c r="Q9" s="360"/>
      <c r="R9" s="359"/>
      <c r="S9" s="333"/>
      <c r="T9" s="334"/>
      <c r="U9" s="332"/>
      <c r="V9" s="965"/>
      <c r="W9" s="97" t="s">
        <v>3</v>
      </c>
      <c r="X9" s="98" t="s">
        <v>46</v>
      </c>
      <c r="Y9" s="95">
        <f>AB10</f>
        <v>0</v>
      </c>
      <c r="Z9" s="55"/>
      <c r="AA9" s="874" t="s">
        <v>47</v>
      </c>
      <c r="AB9" s="875">
        <v>0</v>
      </c>
      <c r="AC9" s="875"/>
      <c r="AD9" s="875">
        <f>AB9*5</f>
        <v>0</v>
      </c>
      <c r="AE9" s="875" t="s">
        <v>41</v>
      </c>
      <c r="AF9" s="875">
        <f>AD9*9</f>
        <v>0</v>
      </c>
    </row>
    <row r="10" spans="1:35" ht="27.9" customHeight="1">
      <c r="B10" s="967"/>
      <c r="C10" s="963"/>
      <c r="D10" s="89"/>
      <c r="E10" s="89"/>
      <c r="F10" s="89"/>
      <c r="G10" s="318"/>
      <c r="H10" s="319"/>
      <c r="I10" s="318"/>
      <c r="J10" s="322"/>
      <c r="K10" s="324"/>
      <c r="L10" s="322"/>
      <c r="M10" s="328"/>
      <c r="N10" s="327"/>
      <c r="O10" s="329"/>
      <c r="P10" s="359"/>
      <c r="Q10" s="360"/>
      <c r="R10" s="359"/>
      <c r="S10" s="333"/>
      <c r="T10" s="334"/>
      <c r="U10" s="332"/>
      <c r="V10" s="965"/>
      <c r="W10" s="93">
        <f>AC11</f>
        <v>0</v>
      </c>
      <c r="X10" s="102" t="s">
        <v>48</v>
      </c>
      <c r="Y10" s="95">
        <v>0</v>
      </c>
      <c r="Z10" s="68"/>
      <c r="AA10" s="874" t="s">
        <v>49</v>
      </c>
      <c r="AE10" s="874">
        <f>AB10*15</f>
        <v>0</v>
      </c>
    </row>
    <row r="11" spans="1:35" ht="27.9" customHeight="1">
      <c r="B11" s="103" t="s">
        <v>50</v>
      </c>
      <c r="C11" s="104"/>
      <c r="D11" s="89"/>
      <c r="E11" s="101"/>
      <c r="F11" s="89"/>
      <c r="G11" s="321"/>
      <c r="H11" s="320"/>
      <c r="I11" s="318"/>
      <c r="J11" s="322"/>
      <c r="K11" s="324"/>
      <c r="L11" s="322"/>
      <c r="M11" s="341"/>
      <c r="N11" s="342"/>
      <c r="O11" s="341"/>
      <c r="P11" s="359"/>
      <c r="Q11" s="360"/>
      <c r="R11" s="359"/>
      <c r="S11" s="332"/>
      <c r="T11" s="334"/>
      <c r="U11" s="332"/>
      <c r="V11" s="965"/>
      <c r="W11" s="97" t="s">
        <v>51</v>
      </c>
      <c r="X11" s="105"/>
      <c r="Y11" s="95"/>
      <c r="Z11" s="55"/>
      <c r="AC11" s="874">
        <f>SUM(AC6:AC10)</f>
        <v>0</v>
      </c>
      <c r="AD11" s="874">
        <f>SUM(AD6:AD10)</f>
        <v>0</v>
      </c>
      <c r="AE11" s="874">
        <f>SUM(AE6:AE10)</f>
        <v>0</v>
      </c>
      <c r="AF11" s="874">
        <f>AC11*4+AD11*9+AE11*4</f>
        <v>0</v>
      </c>
    </row>
    <row r="12" spans="1:35" ht="27.9" customHeight="1" thickBot="1">
      <c r="B12" s="114"/>
      <c r="C12" s="115"/>
      <c r="D12" s="92"/>
      <c r="E12" s="101"/>
      <c r="F12" s="92"/>
      <c r="G12" s="318"/>
      <c r="H12" s="320"/>
      <c r="I12" s="318"/>
      <c r="J12" s="325"/>
      <c r="K12" s="324"/>
      <c r="L12" s="322"/>
      <c r="M12" s="341"/>
      <c r="N12" s="293"/>
      <c r="O12" s="341"/>
      <c r="P12" s="359"/>
      <c r="Q12" s="361"/>
      <c r="R12" s="359"/>
      <c r="S12" s="332"/>
      <c r="T12" s="334"/>
      <c r="U12" s="332"/>
      <c r="V12" s="966"/>
      <c r="W12" s="93">
        <f>(W6*4)+(W8*9)+(W10*4)</f>
        <v>0</v>
      </c>
      <c r="X12" s="168"/>
      <c r="Y12" s="111"/>
      <c r="Z12" s="68"/>
      <c r="AC12" s="883" t="e">
        <f>AC11*4/AF11</f>
        <v>#DIV/0!</v>
      </c>
      <c r="AD12" s="883" t="e">
        <f>AD11*9/AF11</f>
        <v>#DIV/0!</v>
      </c>
      <c r="AE12" s="883" t="e">
        <f>AE11*4/AF11</f>
        <v>#DIV/0!</v>
      </c>
    </row>
    <row r="13" spans="1:35" s="87" customFormat="1" ht="42" customHeight="1">
      <c r="B13" s="80">
        <v>4</v>
      </c>
      <c r="C13" s="963"/>
      <c r="D13" s="81" t="str">
        <f>月菜單!E15</f>
        <v>白米飯</v>
      </c>
      <c r="E13" s="82" t="s">
        <v>22</v>
      </c>
      <c r="F13" s="83" t="s">
        <v>23</v>
      </c>
      <c r="G13" s="81" t="str">
        <f>月菜單!E16</f>
        <v>壽喜豬肉</v>
      </c>
      <c r="H13" s="81" t="s">
        <v>25</v>
      </c>
      <c r="I13" s="83" t="s">
        <v>23</v>
      </c>
      <c r="J13" s="81" t="str">
        <f>月菜單!E17</f>
        <v>芹香花枝丸(海加)</v>
      </c>
      <c r="K13" s="464" t="s">
        <v>25</v>
      </c>
      <c r="L13" s="83" t="s">
        <v>23</v>
      </c>
      <c r="M13" s="82" t="str">
        <f>月菜單!E18</f>
        <v>紅絲炒蛋</v>
      </c>
      <c r="N13" s="464" t="s">
        <v>25</v>
      </c>
      <c r="O13" s="83" t="s">
        <v>23</v>
      </c>
      <c r="P13" s="81" t="str">
        <f>月菜單!E19</f>
        <v>深色蔬菜</v>
      </c>
      <c r="Q13" s="82" t="s">
        <v>26</v>
      </c>
      <c r="R13" s="83" t="s">
        <v>23</v>
      </c>
      <c r="S13" s="81" t="str">
        <f>月菜單!E20</f>
        <v>綠豆甜湯</v>
      </c>
      <c r="T13" s="81" t="s">
        <v>25</v>
      </c>
      <c r="U13" s="83" t="s">
        <v>23</v>
      </c>
      <c r="V13" s="964"/>
      <c r="W13" s="84" t="s">
        <v>2</v>
      </c>
      <c r="X13" s="85" t="s">
        <v>27</v>
      </c>
      <c r="Y13" s="86">
        <f>AB14</f>
        <v>5.7</v>
      </c>
      <c r="Z13" s="55"/>
      <c r="AA13" s="874"/>
      <c r="AB13" s="875"/>
      <c r="AC13" s="874" t="s">
        <v>28</v>
      </c>
      <c r="AD13" s="874" t="s">
        <v>29</v>
      </c>
      <c r="AE13" s="874" t="s">
        <v>30</v>
      </c>
      <c r="AF13" s="874" t="s">
        <v>31</v>
      </c>
      <c r="AG13" s="878"/>
      <c r="AH13" s="878"/>
      <c r="AI13" s="878"/>
    </row>
    <row r="14" spans="1:35" ht="27.9" customHeight="1">
      <c r="B14" s="88" t="s">
        <v>32</v>
      </c>
      <c r="C14" s="963"/>
      <c r="D14" s="690" t="s">
        <v>33</v>
      </c>
      <c r="E14" s="695"/>
      <c r="F14" s="696">
        <v>110</v>
      </c>
      <c r="G14" s="342" t="s">
        <v>211</v>
      </c>
      <c r="H14" s="341"/>
      <c r="I14" s="341">
        <v>60</v>
      </c>
      <c r="J14" s="656" t="s">
        <v>317</v>
      </c>
      <c r="K14" s="347" t="s">
        <v>367</v>
      </c>
      <c r="L14" s="347">
        <v>40</v>
      </c>
      <c r="M14" s="654" t="s">
        <v>204</v>
      </c>
      <c r="N14" s="654"/>
      <c r="O14" s="654">
        <v>40</v>
      </c>
      <c r="P14" s="655" t="str">
        <f>P13</f>
        <v>深色蔬菜</v>
      </c>
      <c r="Q14" s="357"/>
      <c r="R14" s="356">
        <v>100</v>
      </c>
      <c r="S14" s="366" t="s">
        <v>412</v>
      </c>
      <c r="T14" s="364"/>
      <c r="U14" s="362">
        <v>10</v>
      </c>
      <c r="V14" s="965"/>
      <c r="W14" s="93">
        <f>AE19</f>
        <v>95.5</v>
      </c>
      <c r="X14" s="94" t="s">
        <v>35</v>
      </c>
      <c r="Y14" s="95">
        <f>AB15</f>
        <v>1.9</v>
      </c>
      <c r="Z14" s="68"/>
      <c r="AA14" s="876" t="s">
        <v>36</v>
      </c>
      <c r="AB14" s="875">
        <v>5.7</v>
      </c>
      <c r="AC14" s="875">
        <f>AB14*2</f>
        <v>11.4</v>
      </c>
      <c r="AD14" s="875"/>
      <c r="AE14" s="875">
        <f>AB14*15</f>
        <v>85.5</v>
      </c>
      <c r="AF14" s="875">
        <f>AC14*4+AE14*4</f>
        <v>387.6</v>
      </c>
    </row>
    <row r="15" spans="1:35" ht="27.9" customHeight="1">
      <c r="B15" s="88">
        <v>6</v>
      </c>
      <c r="C15" s="963"/>
      <c r="D15" s="688"/>
      <c r="E15" s="690"/>
      <c r="F15" s="688"/>
      <c r="G15" s="341" t="s">
        <v>212</v>
      </c>
      <c r="H15" s="341"/>
      <c r="I15" s="341">
        <v>20</v>
      </c>
      <c r="J15" s="347" t="s">
        <v>319</v>
      </c>
      <c r="K15" s="350"/>
      <c r="L15" s="347">
        <v>2</v>
      </c>
      <c r="M15" s="654" t="s">
        <v>200</v>
      </c>
      <c r="N15" s="654"/>
      <c r="O15" s="654">
        <v>10</v>
      </c>
      <c r="P15" s="356"/>
      <c r="Q15" s="644"/>
      <c r="R15" s="645"/>
      <c r="S15" s="663"/>
      <c r="T15" s="663"/>
      <c r="U15" s="362"/>
      <c r="V15" s="965"/>
      <c r="W15" s="97" t="s">
        <v>1</v>
      </c>
      <c r="X15" s="98" t="s">
        <v>39</v>
      </c>
      <c r="Y15" s="95">
        <f>AB16</f>
        <v>2</v>
      </c>
      <c r="Z15" s="55"/>
      <c r="AA15" s="880" t="s">
        <v>40</v>
      </c>
      <c r="AB15" s="875">
        <v>1.9</v>
      </c>
      <c r="AC15" s="881">
        <f>AB15*7</f>
        <v>13.299999999999999</v>
      </c>
      <c r="AD15" s="875">
        <f>AB15*5</f>
        <v>9.5</v>
      </c>
      <c r="AE15" s="875" t="s">
        <v>41</v>
      </c>
      <c r="AF15" s="882">
        <f>AC15*4+AD15*9</f>
        <v>138.69999999999999</v>
      </c>
    </row>
    <row r="16" spans="1:35" ht="27.9" customHeight="1">
      <c r="A16" s="641" t="s">
        <v>193</v>
      </c>
      <c r="B16" s="88" t="s">
        <v>42</v>
      </c>
      <c r="C16" s="963"/>
      <c r="D16" s="340"/>
      <c r="E16" s="340"/>
      <c r="F16" s="339"/>
      <c r="G16" s="341" t="s">
        <v>200</v>
      </c>
      <c r="H16" s="343"/>
      <c r="I16" s="341">
        <v>10</v>
      </c>
      <c r="J16" s="347"/>
      <c r="K16" s="348"/>
      <c r="L16" s="347"/>
      <c r="M16" s="352"/>
      <c r="N16" s="352"/>
      <c r="O16" s="352"/>
      <c r="P16" s="356"/>
      <c r="Q16" s="357"/>
      <c r="R16" s="356"/>
      <c r="S16" s="364"/>
      <c r="T16" s="365"/>
      <c r="U16" s="363"/>
      <c r="V16" s="965"/>
      <c r="W16" s="93">
        <v>23</v>
      </c>
      <c r="X16" s="98" t="s">
        <v>43</v>
      </c>
      <c r="Y16" s="95">
        <f>AB17</f>
        <v>2.5</v>
      </c>
      <c r="Z16" s="68"/>
      <c r="AA16" s="874" t="s">
        <v>44</v>
      </c>
      <c r="AB16" s="875">
        <v>2</v>
      </c>
      <c r="AC16" s="875">
        <f>AB16*1</f>
        <v>2</v>
      </c>
      <c r="AD16" s="875" t="s">
        <v>41</v>
      </c>
      <c r="AE16" s="875">
        <f>AB16*5</f>
        <v>10</v>
      </c>
      <c r="AF16" s="875">
        <f>AC16*4+AE16*4</f>
        <v>48</v>
      </c>
    </row>
    <row r="17" spans="1:35" ht="27.9" customHeight="1">
      <c r="A17" s="474"/>
      <c r="B17" s="967" t="s">
        <v>252</v>
      </c>
      <c r="C17" s="963"/>
      <c r="D17" s="642"/>
      <c r="E17" s="340"/>
      <c r="F17" s="339"/>
      <c r="G17" s="342"/>
      <c r="H17" s="341"/>
      <c r="I17" s="341"/>
      <c r="J17" s="614"/>
      <c r="K17" s="348"/>
      <c r="L17" s="347"/>
      <c r="M17" s="351"/>
      <c r="N17" s="351"/>
      <c r="O17" s="351"/>
      <c r="P17" s="356"/>
      <c r="Q17" s="357"/>
      <c r="R17" s="356"/>
      <c r="S17" s="364"/>
      <c r="T17" s="367"/>
      <c r="U17" s="363"/>
      <c r="V17" s="965"/>
      <c r="W17" s="97" t="s">
        <v>3</v>
      </c>
      <c r="X17" s="98" t="s">
        <v>46</v>
      </c>
      <c r="Y17" s="95">
        <f>AB18</f>
        <v>0</v>
      </c>
      <c r="Z17" s="55"/>
      <c r="AA17" s="874" t="s">
        <v>47</v>
      </c>
      <c r="AB17" s="875">
        <v>2.5</v>
      </c>
      <c r="AC17" s="875"/>
      <c r="AD17" s="875">
        <f>AB17*5</f>
        <v>12.5</v>
      </c>
      <c r="AE17" s="875" t="s">
        <v>41</v>
      </c>
      <c r="AF17" s="875">
        <f>AD17*9</f>
        <v>112.5</v>
      </c>
    </row>
    <row r="18" spans="1:35" ht="27.9" customHeight="1">
      <c r="B18" s="967"/>
      <c r="C18" s="963"/>
      <c r="D18" s="340"/>
      <c r="E18" s="473"/>
      <c r="F18" s="645"/>
      <c r="G18" s="645"/>
      <c r="H18" s="644"/>
      <c r="I18" s="341"/>
      <c r="J18" s="348"/>
      <c r="K18" s="348"/>
      <c r="L18" s="347"/>
      <c r="M18" s="351"/>
      <c r="N18" s="355"/>
      <c r="O18" s="354"/>
      <c r="P18" s="356"/>
      <c r="Q18" s="357"/>
      <c r="R18" s="356"/>
      <c r="S18" s="364"/>
      <c r="T18" s="363"/>
      <c r="U18" s="363"/>
      <c r="V18" s="965"/>
      <c r="W18" s="93">
        <f>AC19</f>
        <v>26.7</v>
      </c>
      <c r="X18" s="102" t="s">
        <v>48</v>
      </c>
      <c r="Y18" s="95">
        <v>0</v>
      </c>
      <c r="Z18" s="68"/>
      <c r="AA18" s="874" t="s">
        <v>49</v>
      </c>
      <c r="AE18" s="874">
        <f>AB18*15</f>
        <v>0</v>
      </c>
    </row>
    <row r="19" spans="1:35" ht="27.9" customHeight="1">
      <c r="B19" s="103" t="s">
        <v>50</v>
      </c>
      <c r="C19" s="104"/>
      <c r="D19" s="340"/>
      <c r="E19" s="340"/>
      <c r="F19" s="339"/>
      <c r="G19" s="344"/>
      <c r="H19" s="343"/>
      <c r="I19" s="341"/>
      <c r="J19" s="348"/>
      <c r="K19" s="349"/>
      <c r="L19" s="347"/>
      <c r="M19" s="354"/>
      <c r="N19" s="355"/>
      <c r="O19" s="353"/>
      <c r="P19" s="356"/>
      <c r="Q19" s="357"/>
      <c r="R19" s="356"/>
      <c r="S19" s="364"/>
      <c r="T19" s="367"/>
      <c r="U19" s="367"/>
      <c r="V19" s="965"/>
      <c r="W19" s="97" t="s">
        <v>51</v>
      </c>
      <c r="X19" s="105"/>
      <c r="Y19" s="95"/>
      <c r="Z19" s="55"/>
      <c r="AC19" s="874">
        <f>SUM(AC14:AC18)</f>
        <v>26.7</v>
      </c>
      <c r="AD19" s="874">
        <f>SUM(AD14:AD18)</f>
        <v>22</v>
      </c>
      <c r="AE19" s="874">
        <f>SUM(AE14:AE18)</f>
        <v>95.5</v>
      </c>
      <c r="AF19" s="874">
        <f>AC19*4+AD19*9+AE19*4</f>
        <v>686.8</v>
      </c>
    </row>
    <row r="20" spans="1:35" ht="27.9" customHeight="1" thickBot="1">
      <c r="B20" s="114"/>
      <c r="C20" s="115"/>
      <c r="D20" s="340"/>
      <c r="E20" s="340"/>
      <c r="F20" s="339"/>
      <c r="G20" s="341"/>
      <c r="H20" s="343"/>
      <c r="I20" s="341"/>
      <c r="J20" s="348"/>
      <c r="K20" s="349"/>
      <c r="L20" s="347"/>
      <c r="M20" s="353"/>
      <c r="N20" s="355"/>
      <c r="O20" s="353"/>
      <c r="P20" s="356"/>
      <c r="Q20" s="358"/>
      <c r="R20" s="356"/>
      <c r="S20" s="363"/>
      <c r="T20" s="365"/>
      <c r="U20" s="363"/>
      <c r="V20" s="966"/>
      <c r="W20" s="93">
        <f>AF19</f>
        <v>686.8</v>
      </c>
      <c r="X20" s="110"/>
      <c r="Y20" s="111"/>
      <c r="Z20" s="68"/>
      <c r="AC20" s="883">
        <f>AC19*4/AF19</f>
        <v>0.15550378567268491</v>
      </c>
      <c r="AD20" s="883">
        <f>AD19*9/AF19</f>
        <v>0.28829353523587653</v>
      </c>
      <c r="AE20" s="883">
        <f>AE19*4/AF19</f>
        <v>0.55620267909143861</v>
      </c>
    </row>
    <row r="21" spans="1:35" s="87" customFormat="1" ht="44.4">
      <c r="B21" s="80">
        <v>4</v>
      </c>
      <c r="C21" s="963"/>
      <c r="D21" s="81" t="str">
        <f>月菜單!I15</f>
        <v>蘑菇鐵板麵</v>
      </c>
      <c r="E21" s="374" t="s">
        <v>56</v>
      </c>
      <c r="F21" s="83" t="s">
        <v>23</v>
      </c>
      <c r="G21" s="81" t="str">
        <f>月菜單!I16</f>
        <v>卡啦雞腿排(炸)</v>
      </c>
      <c r="H21" s="81" t="s">
        <v>57</v>
      </c>
      <c r="I21" s="83" t="s">
        <v>23</v>
      </c>
      <c r="J21" s="81" t="str">
        <f>月菜單!I17</f>
        <v>海苔楔型薯(加)</v>
      </c>
      <c r="K21" s="376" t="s">
        <v>24</v>
      </c>
      <c r="L21" s="83" t="s">
        <v>23</v>
      </c>
      <c r="M21" s="81" t="str">
        <f>月菜單!I18</f>
        <v>椰菜米血(冷)</v>
      </c>
      <c r="N21" s="376" t="s">
        <v>25</v>
      </c>
      <c r="O21" s="83" t="s">
        <v>23</v>
      </c>
      <c r="P21" s="81" t="str">
        <f>月菜單!I19</f>
        <v>淺色蔬菜</v>
      </c>
      <c r="Q21" s="82" t="s">
        <v>26</v>
      </c>
      <c r="R21" s="83" t="s">
        <v>23</v>
      </c>
      <c r="S21" s="81" t="str">
        <f>月菜單!I20</f>
        <v>榨菜粉絲湯(醃)</v>
      </c>
      <c r="T21" s="81" t="s">
        <v>25</v>
      </c>
      <c r="U21" s="83" t="s">
        <v>23</v>
      </c>
      <c r="V21" s="964"/>
      <c r="W21" s="84" t="s">
        <v>7</v>
      </c>
      <c r="X21" s="117" t="s">
        <v>27</v>
      </c>
      <c r="Y21" s="118">
        <f>AB22</f>
        <v>5.7</v>
      </c>
      <c r="Z21" s="55"/>
      <c r="AA21" s="874"/>
      <c r="AB21" s="875"/>
      <c r="AC21" s="874" t="s">
        <v>28</v>
      </c>
      <c r="AD21" s="874" t="s">
        <v>29</v>
      </c>
      <c r="AE21" s="874" t="s">
        <v>30</v>
      </c>
      <c r="AF21" s="874" t="s">
        <v>31</v>
      </c>
      <c r="AG21" s="878"/>
      <c r="AH21" s="878"/>
      <c r="AI21" s="878"/>
    </row>
    <row r="22" spans="1:35" s="123" customFormat="1" ht="27.75" customHeight="1">
      <c r="B22" s="119" t="s">
        <v>85</v>
      </c>
      <c r="C22" s="963"/>
      <c r="D22" s="690" t="s">
        <v>380</v>
      </c>
      <c r="E22" s="691"/>
      <c r="F22" s="692">
        <v>150</v>
      </c>
      <c r="G22" s="655" t="s">
        <v>281</v>
      </c>
      <c r="H22" s="372"/>
      <c r="I22" s="371">
        <v>40</v>
      </c>
      <c r="J22" s="698" t="s">
        <v>416</v>
      </c>
      <c r="K22" s="699" t="s">
        <v>415</v>
      </c>
      <c r="L22" s="699">
        <v>40</v>
      </c>
      <c r="M22" s="797" t="s">
        <v>523</v>
      </c>
      <c r="N22" s="796"/>
      <c r="O22" s="797">
        <v>30</v>
      </c>
      <c r="P22" s="655" t="str">
        <f>P21</f>
        <v>淺色蔬菜</v>
      </c>
      <c r="Q22" s="89"/>
      <c r="R22" s="92">
        <v>120</v>
      </c>
      <c r="S22" s="791" t="s">
        <v>233</v>
      </c>
      <c r="T22" s="795" t="s">
        <v>196</v>
      </c>
      <c r="U22" s="790">
        <v>15</v>
      </c>
      <c r="V22" s="965"/>
      <c r="W22" s="93">
        <f>AE27</f>
        <v>95.5</v>
      </c>
      <c r="X22" s="120" t="s">
        <v>58</v>
      </c>
      <c r="Y22" s="121">
        <f>AB23</f>
        <v>1.9</v>
      </c>
      <c r="Z22" s="122"/>
      <c r="AA22" s="876" t="s">
        <v>59</v>
      </c>
      <c r="AB22" s="875">
        <v>5.7</v>
      </c>
      <c r="AC22" s="875">
        <f>AB22*2</f>
        <v>11.4</v>
      </c>
      <c r="AD22" s="875"/>
      <c r="AE22" s="875">
        <f>AB22*15</f>
        <v>85.5</v>
      </c>
      <c r="AF22" s="875">
        <f>AC22*4+AE22*4</f>
        <v>387.6</v>
      </c>
      <c r="AG22" s="884"/>
      <c r="AH22" s="884"/>
      <c r="AI22" s="884"/>
    </row>
    <row r="23" spans="1:35" s="123" customFormat="1" ht="27.9" customHeight="1">
      <c r="B23" s="119">
        <v>7</v>
      </c>
      <c r="C23" s="963"/>
      <c r="D23" s="692" t="s">
        <v>212</v>
      </c>
      <c r="E23" s="692"/>
      <c r="F23" s="692">
        <v>30</v>
      </c>
      <c r="G23" s="371"/>
      <c r="H23" s="372"/>
      <c r="I23" s="371"/>
      <c r="J23" s="698" t="s">
        <v>413</v>
      </c>
      <c r="K23" s="699"/>
      <c r="L23" s="699" t="s">
        <v>414</v>
      </c>
      <c r="M23" s="797" t="s">
        <v>530</v>
      </c>
      <c r="N23" s="796" t="s">
        <v>531</v>
      </c>
      <c r="O23" s="797">
        <v>20</v>
      </c>
      <c r="P23" s="92"/>
      <c r="Q23" s="92"/>
      <c r="R23" s="92"/>
      <c r="S23" s="792" t="s">
        <v>529</v>
      </c>
      <c r="T23" s="793"/>
      <c r="U23" s="794">
        <v>5</v>
      </c>
      <c r="V23" s="965"/>
      <c r="W23" s="97" t="s">
        <v>1</v>
      </c>
      <c r="X23" s="124" t="s">
        <v>60</v>
      </c>
      <c r="Y23" s="121">
        <f>AB24</f>
        <v>2</v>
      </c>
      <c r="Z23" s="125"/>
      <c r="AA23" s="880" t="s">
        <v>61</v>
      </c>
      <c r="AB23" s="875">
        <v>1.9</v>
      </c>
      <c r="AC23" s="881">
        <f>AB23*7</f>
        <v>13.299999999999999</v>
      </c>
      <c r="AD23" s="875">
        <f>AB23*5</f>
        <v>9.5</v>
      </c>
      <c r="AE23" s="875" t="s">
        <v>4</v>
      </c>
      <c r="AF23" s="882">
        <f>AC23*4+AD23*9</f>
        <v>138.69999999999999</v>
      </c>
      <c r="AG23" s="884"/>
      <c r="AH23" s="884"/>
      <c r="AI23" s="884"/>
    </row>
    <row r="24" spans="1:35" s="123" customFormat="1" ht="27.9" customHeight="1">
      <c r="B24" s="119" t="s">
        <v>42</v>
      </c>
      <c r="C24" s="963"/>
      <c r="D24" s="692" t="s">
        <v>381</v>
      </c>
      <c r="E24" s="694"/>
      <c r="F24" s="692">
        <v>20</v>
      </c>
      <c r="G24" s="371"/>
      <c r="H24" s="372"/>
      <c r="I24" s="371"/>
      <c r="J24" s="646"/>
      <c r="K24" s="646"/>
      <c r="L24" s="646"/>
      <c r="M24" s="375"/>
      <c r="N24" s="89"/>
      <c r="O24" s="92"/>
      <c r="P24" s="92"/>
      <c r="Q24" s="101"/>
      <c r="R24" s="92"/>
      <c r="S24" s="143"/>
      <c r="T24" s="169"/>
      <c r="U24" s="148"/>
      <c r="V24" s="965"/>
      <c r="W24" s="93">
        <f>AD27</f>
        <v>22.5</v>
      </c>
      <c r="X24" s="124" t="s">
        <v>62</v>
      </c>
      <c r="Y24" s="121">
        <f>AB25</f>
        <v>2.6</v>
      </c>
      <c r="Z24" s="122"/>
      <c r="AA24" s="874" t="s">
        <v>63</v>
      </c>
      <c r="AB24" s="875">
        <v>2</v>
      </c>
      <c r="AC24" s="875">
        <f>AB24*1</f>
        <v>2</v>
      </c>
      <c r="AD24" s="875" t="s">
        <v>4</v>
      </c>
      <c r="AE24" s="875">
        <f>AB24*5</f>
        <v>10</v>
      </c>
      <c r="AF24" s="875">
        <f>AC24*4+AE24*4</f>
        <v>48</v>
      </c>
      <c r="AG24" s="884"/>
      <c r="AH24" s="884"/>
      <c r="AI24" s="884"/>
    </row>
    <row r="25" spans="1:35" s="123" customFormat="1" ht="27.9" customHeight="1">
      <c r="B25" s="971" t="s">
        <v>64</v>
      </c>
      <c r="C25" s="963"/>
      <c r="D25" s="692" t="s">
        <v>526</v>
      </c>
      <c r="E25" s="694"/>
      <c r="F25" s="692">
        <v>20</v>
      </c>
      <c r="G25" s="371"/>
      <c r="H25" s="372"/>
      <c r="I25" s="371"/>
      <c r="J25" s="647"/>
      <c r="K25" s="648"/>
      <c r="L25" s="647"/>
      <c r="M25" s="92"/>
      <c r="N25" s="481"/>
      <c r="O25" s="92"/>
      <c r="P25" s="92"/>
      <c r="Q25" s="101"/>
      <c r="R25" s="92"/>
      <c r="S25" s="143"/>
      <c r="T25" s="170"/>
      <c r="U25" s="148"/>
      <c r="V25" s="965"/>
      <c r="W25" s="97" t="s">
        <v>3</v>
      </c>
      <c r="X25" s="124" t="s">
        <v>65</v>
      </c>
      <c r="Y25" s="121">
        <f>AB26</f>
        <v>0</v>
      </c>
      <c r="Z25" s="125"/>
      <c r="AA25" s="874" t="s">
        <v>66</v>
      </c>
      <c r="AB25" s="875">
        <v>2.6</v>
      </c>
      <c r="AC25" s="875"/>
      <c r="AD25" s="875">
        <f>AB25*5</f>
        <v>13</v>
      </c>
      <c r="AE25" s="875" t="s">
        <v>4</v>
      </c>
      <c r="AF25" s="875">
        <f>AD25*9</f>
        <v>117</v>
      </c>
      <c r="AG25" s="884"/>
      <c r="AH25" s="884"/>
      <c r="AI25" s="884"/>
    </row>
    <row r="26" spans="1:35" s="123" customFormat="1" ht="27.9" customHeight="1">
      <c r="B26" s="971"/>
      <c r="C26" s="963"/>
      <c r="D26" s="787" t="s">
        <v>383</v>
      </c>
      <c r="E26" s="789"/>
      <c r="F26" s="787" t="s">
        <v>199</v>
      </c>
      <c r="G26" s="371"/>
      <c r="H26" s="373"/>
      <c r="I26" s="371"/>
      <c r="J26" s="651"/>
      <c r="K26" s="649"/>
      <c r="L26" s="647"/>
      <c r="M26" s="92"/>
      <c r="N26" s="101"/>
      <c r="O26" s="92"/>
      <c r="P26" s="92"/>
      <c r="Q26" s="101"/>
      <c r="R26" s="92"/>
      <c r="S26" s="140"/>
      <c r="T26" s="101"/>
      <c r="U26" s="92"/>
      <c r="V26" s="965"/>
      <c r="W26" s="93">
        <f>AC27</f>
        <v>26.7</v>
      </c>
      <c r="X26" s="129" t="s">
        <v>67</v>
      </c>
      <c r="Y26" s="121">
        <v>0</v>
      </c>
      <c r="Z26" s="122"/>
      <c r="AA26" s="874" t="s">
        <v>68</v>
      </c>
      <c r="AB26" s="875"/>
      <c r="AC26" s="874"/>
      <c r="AD26" s="874"/>
      <c r="AE26" s="874">
        <f>AB26*15</f>
        <v>0</v>
      </c>
      <c r="AF26" s="874"/>
      <c r="AG26" s="884"/>
      <c r="AH26" s="884"/>
      <c r="AI26" s="884"/>
    </row>
    <row r="27" spans="1:35" s="123" customFormat="1" ht="27.9" customHeight="1">
      <c r="B27" s="103" t="s">
        <v>69</v>
      </c>
      <c r="C27" s="130"/>
      <c r="D27" s="368"/>
      <c r="E27" s="368"/>
      <c r="F27" s="368"/>
      <c r="G27" s="371"/>
      <c r="H27" s="373"/>
      <c r="I27" s="371"/>
      <c r="J27" s="652"/>
      <c r="K27" s="650"/>
      <c r="L27" s="646"/>
      <c r="M27" s="89"/>
      <c r="N27" s="101"/>
      <c r="O27" s="92"/>
      <c r="P27" s="92"/>
      <c r="Q27" s="101"/>
      <c r="R27" s="92"/>
      <c r="S27" s="92"/>
      <c r="T27" s="101"/>
      <c r="U27" s="92"/>
      <c r="V27" s="965"/>
      <c r="W27" s="131" t="s">
        <v>51</v>
      </c>
      <c r="X27" s="132"/>
      <c r="Y27" s="121"/>
      <c r="Z27" s="125"/>
      <c r="AA27" s="874"/>
      <c r="AB27" s="875"/>
      <c r="AC27" s="874">
        <f>SUM(AC22:AC26)</f>
        <v>26.7</v>
      </c>
      <c r="AD27" s="874">
        <f>SUM(AD22:AD26)</f>
        <v>22.5</v>
      </c>
      <c r="AE27" s="874">
        <f>SUM(AE22:AE26)</f>
        <v>95.5</v>
      </c>
      <c r="AF27" s="874">
        <f>AC27*4+AD27*9+AE27*4</f>
        <v>691.3</v>
      </c>
      <c r="AG27" s="884"/>
      <c r="AH27" s="884"/>
      <c r="AI27" s="884"/>
    </row>
    <row r="28" spans="1:35" s="123" customFormat="1" ht="27.9" customHeight="1" thickBot="1">
      <c r="B28" s="133"/>
      <c r="C28" s="134"/>
      <c r="D28" s="370"/>
      <c r="E28" s="368"/>
      <c r="F28" s="369"/>
      <c r="G28" s="371"/>
      <c r="H28" s="373"/>
      <c r="I28" s="371"/>
      <c r="J28" s="653"/>
      <c r="K28" s="650"/>
      <c r="L28" s="646"/>
      <c r="M28" s="92"/>
      <c r="N28" s="101"/>
      <c r="O28" s="92"/>
      <c r="P28" s="92"/>
      <c r="Q28" s="101"/>
      <c r="R28" s="92"/>
      <c r="S28" s="92"/>
      <c r="T28" s="101"/>
      <c r="U28" s="92"/>
      <c r="V28" s="966"/>
      <c r="W28" s="137">
        <f>(W22*4)+(W24*9)+(W26*4)</f>
        <v>691.3</v>
      </c>
      <c r="X28" s="138"/>
      <c r="Y28" s="121"/>
      <c r="Z28" s="122"/>
      <c r="AA28" s="885"/>
      <c r="AB28" s="886"/>
      <c r="AC28" s="883">
        <f>AC27*4/AF27</f>
        <v>0.15449153768262694</v>
      </c>
      <c r="AD28" s="883">
        <f>AD27*9/AF27</f>
        <v>0.29292637060610444</v>
      </c>
      <c r="AE28" s="883">
        <f>AE27*4/AF27</f>
        <v>0.55258209171126871</v>
      </c>
      <c r="AF28" s="885"/>
      <c r="AG28" s="884"/>
      <c r="AH28" s="884"/>
      <c r="AI28" s="884"/>
    </row>
    <row r="29" spans="1:35" s="87" customFormat="1" ht="44.4">
      <c r="B29" s="80">
        <v>4</v>
      </c>
      <c r="C29" s="963"/>
      <c r="D29" s="81" t="str">
        <f>月菜單!M15</f>
        <v>地瓜飯</v>
      </c>
      <c r="E29" s="82" t="s">
        <v>54</v>
      </c>
      <c r="F29" s="83" t="s">
        <v>53</v>
      </c>
      <c r="G29" s="81" t="str">
        <f>月菜單!M16</f>
        <v>照燒豬排</v>
      </c>
      <c r="H29" s="81" t="s">
        <v>77</v>
      </c>
      <c r="I29" s="83" t="s">
        <v>23</v>
      </c>
      <c r="J29" s="81" t="str">
        <f>月菜單!M17</f>
        <v>日式炊蛋</v>
      </c>
      <c r="K29" s="379" t="s">
        <v>22</v>
      </c>
      <c r="L29" s="83" t="s">
        <v>23</v>
      </c>
      <c r="M29" s="81" t="str">
        <f>月菜單!M18</f>
        <v>起司焗洋芋</v>
      </c>
      <c r="N29" s="81" t="s">
        <v>25</v>
      </c>
      <c r="O29" s="83" t="s">
        <v>23</v>
      </c>
      <c r="P29" s="81" t="str">
        <f>月菜單!M19</f>
        <v>深色蔬菜</v>
      </c>
      <c r="Q29" s="82" t="s">
        <v>26</v>
      </c>
      <c r="R29" s="83" t="s">
        <v>23</v>
      </c>
      <c r="S29" s="81" t="str">
        <f>月菜單!M20</f>
        <v>味噌豆腐湯(豆)</v>
      </c>
      <c r="T29" s="81" t="s">
        <v>52</v>
      </c>
      <c r="U29" s="83" t="s">
        <v>53</v>
      </c>
      <c r="V29" s="964"/>
      <c r="W29" s="84" t="s">
        <v>2</v>
      </c>
      <c r="X29" s="85" t="s">
        <v>79</v>
      </c>
      <c r="Y29" s="118">
        <f>AB30</f>
        <v>5.7</v>
      </c>
      <c r="Z29" s="55"/>
      <c r="AA29" s="874"/>
      <c r="AB29" s="875"/>
      <c r="AC29" s="874" t="s">
        <v>80</v>
      </c>
      <c r="AD29" s="874" t="s">
        <v>81</v>
      </c>
      <c r="AE29" s="874" t="s">
        <v>82</v>
      </c>
      <c r="AF29" s="874" t="s">
        <v>83</v>
      </c>
      <c r="AG29" s="878"/>
      <c r="AH29" s="878"/>
      <c r="AI29" s="878"/>
    </row>
    <row r="30" spans="1:35" ht="27.9" customHeight="1">
      <c r="B30" s="88" t="s">
        <v>32</v>
      </c>
      <c r="C30" s="963"/>
      <c r="D30" s="89" t="s">
        <v>84</v>
      </c>
      <c r="E30" s="89"/>
      <c r="F30" s="89">
        <v>80</v>
      </c>
      <c r="G30" s="656" t="s">
        <v>238</v>
      </c>
      <c r="H30" s="92"/>
      <c r="I30" s="92">
        <v>50</v>
      </c>
      <c r="J30" s="378" t="s">
        <v>321</v>
      </c>
      <c r="K30" s="377"/>
      <c r="L30" s="377">
        <v>30</v>
      </c>
      <c r="M30" s="382" t="s">
        <v>217</v>
      </c>
      <c r="N30" s="381"/>
      <c r="O30" s="381">
        <v>30</v>
      </c>
      <c r="P30" s="655" t="str">
        <f>P29</f>
        <v>深色蔬菜</v>
      </c>
      <c r="Q30" s="89"/>
      <c r="R30" s="92">
        <v>100</v>
      </c>
      <c r="S30" s="385" t="s">
        <v>201</v>
      </c>
      <c r="T30" s="385" t="s">
        <v>202</v>
      </c>
      <c r="U30" s="385">
        <v>20</v>
      </c>
      <c r="V30" s="965"/>
      <c r="W30" s="93">
        <f>AE35</f>
        <v>95.5</v>
      </c>
      <c r="X30" s="94" t="s">
        <v>35</v>
      </c>
      <c r="Y30" s="121">
        <f>AB31</f>
        <v>1.9</v>
      </c>
      <c r="Z30" s="68"/>
      <c r="AA30" s="876" t="s">
        <v>36</v>
      </c>
      <c r="AB30" s="875">
        <v>5.7</v>
      </c>
      <c r="AC30" s="875">
        <f>AB30*2</f>
        <v>11.4</v>
      </c>
      <c r="AD30" s="875"/>
      <c r="AE30" s="875">
        <f>AB30*15</f>
        <v>85.5</v>
      </c>
      <c r="AF30" s="875">
        <f>AC30*4+AE30*4</f>
        <v>387.6</v>
      </c>
    </row>
    <row r="31" spans="1:35" ht="27.9" customHeight="1">
      <c r="B31" s="88">
        <v>8</v>
      </c>
      <c r="C31" s="963"/>
      <c r="D31" s="89" t="s">
        <v>71</v>
      </c>
      <c r="E31" s="89"/>
      <c r="F31" s="89">
        <v>55</v>
      </c>
      <c r="G31" s="637"/>
      <c r="H31" s="101"/>
      <c r="I31" s="92"/>
      <c r="J31" s="656" t="s">
        <v>322</v>
      </c>
      <c r="K31" s="655"/>
      <c r="L31" s="655" t="s">
        <v>311</v>
      </c>
      <c r="M31" s="382" t="s">
        <v>200</v>
      </c>
      <c r="N31" s="381"/>
      <c r="O31" s="381">
        <v>10</v>
      </c>
      <c r="P31" s="92"/>
      <c r="Q31" s="92"/>
      <c r="R31" s="92"/>
      <c r="S31" s="385" t="s">
        <v>203</v>
      </c>
      <c r="T31" s="385"/>
      <c r="U31" s="385">
        <v>10</v>
      </c>
      <c r="V31" s="965"/>
      <c r="W31" s="97" t="s">
        <v>1</v>
      </c>
      <c r="X31" s="98" t="s">
        <v>39</v>
      </c>
      <c r="Y31" s="121">
        <f>AB32</f>
        <v>2</v>
      </c>
      <c r="Z31" s="55"/>
      <c r="AA31" s="880" t="s">
        <v>40</v>
      </c>
      <c r="AB31" s="875">
        <v>1.9</v>
      </c>
      <c r="AC31" s="881">
        <f>AB31*7</f>
        <v>13.299999999999999</v>
      </c>
      <c r="AD31" s="875">
        <f>AB31*5</f>
        <v>9.5</v>
      </c>
      <c r="AE31" s="875" t="s">
        <v>41</v>
      </c>
      <c r="AF31" s="882">
        <f>AC31*4+AD31*9</f>
        <v>138.69999999999999</v>
      </c>
    </row>
    <row r="32" spans="1:35" ht="27.9" customHeight="1">
      <c r="B32" s="88" t="s">
        <v>42</v>
      </c>
      <c r="C32" s="963"/>
      <c r="D32" s="101"/>
      <c r="E32" s="101"/>
      <c r="F32" s="92"/>
      <c r="G32" s="674"/>
      <c r="H32" s="101"/>
      <c r="I32" s="92"/>
      <c r="J32" s="656"/>
      <c r="K32" s="655"/>
      <c r="L32" s="655"/>
      <c r="M32" s="382" t="s">
        <v>206</v>
      </c>
      <c r="N32" s="381"/>
      <c r="O32" s="381">
        <v>20</v>
      </c>
      <c r="P32" s="92"/>
      <c r="Q32" s="101"/>
      <c r="R32" s="92"/>
      <c r="S32" s="387"/>
      <c r="T32" s="388"/>
      <c r="U32" s="386"/>
      <c r="V32" s="965"/>
      <c r="W32" s="93">
        <f>AD35</f>
        <v>22</v>
      </c>
      <c r="X32" s="98" t="s">
        <v>43</v>
      </c>
      <c r="Y32" s="121">
        <f>AB33</f>
        <v>2.5</v>
      </c>
      <c r="Z32" s="68"/>
      <c r="AA32" s="874" t="s">
        <v>44</v>
      </c>
      <c r="AB32" s="875">
        <v>2</v>
      </c>
      <c r="AC32" s="875">
        <f>AB32*1</f>
        <v>2</v>
      </c>
      <c r="AD32" s="875" t="s">
        <v>41</v>
      </c>
      <c r="AE32" s="875">
        <f>AB32*5</f>
        <v>10</v>
      </c>
      <c r="AF32" s="875">
        <f>AC32*4+AE32*4</f>
        <v>48</v>
      </c>
    </row>
    <row r="33" spans="2:35" ht="27.9" customHeight="1">
      <c r="B33" s="967" t="s">
        <v>73</v>
      </c>
      <c r="C33" s="963"/>
      <c r="D33" s="101"/>
      <c r="E33" s="101"/>
      <c r="F33" s="92"/>
      <c r="G33" s="674"/>
      <c r="H33" s="101"/>
      <c r="I33" s="92"/>
      <c r="J33" s="656"/>
      <c r="K33" s="655"/>
      <c r="L33" s="655"/>
      <c r="M33" s="382" t="s">
        <v>218</v>
      </c>
      <c r="N33" s="381"/>
      <c r="O33" s="381" t="s">
        <v>311</v>
      </c>
      <c r="P33" s="92"/>
      <c r="Q33" s="101"/>
      <c r="R33" s="92"/>
      <c r="S33" s="387"/>
      <c r="T33" s="389"/>
      <c r="U33" s="386"/>
      <c r="V33" s="965"/>
      <c r="W33" s="97" t="s">
        <v>3</v>
      </c>
      <c r="X33" s="98" t="s">
        <v>46</v>
      </c>
      <c r="Y33" s="121">
        <f>AB34</f>
        <v>0</v>
      </c>
      <c r="Z33" s="55"/>
      <c r="AA33" s="874" t="s">
        <v>47</v>
      </c>
      <c r="AB33" s="875">
        <v>2.5</v>
      </c>
      <c r="AC33" s="875"/>
      <c r="AD33" s="875">
        <f>AB33*5</f>
        <v>12.5</v>
      </c>
      <c r="AE33" s="875" t="s">
        <v>41</v>
      </c>
      <c r="AF33" s="875">
        <f>AD33*9</f>
        <v>112.5</v>
      </c>
    </row>
    <row r="34" spans="2:35" ht="27.9" customHeight="1">
      <c r="B34" s="967"/>
      <c r="C34" s="963"/>
      <c r="D34" s="101"/>
      <c r="E34" s="101"/>
      <c r="F34" s="92"/>
      <c r="G34" s="92"/>
      <c r="H34" s="101"/>
      <c r="I34" s="92"/>
      <c r="J34" s="656"/>
      <c r="K34" s="655"/>
      <c r="L34" s="655"/>
      <c r="M34" s="382"/>
      <c r="N34" s="381"/>
      <c r="O34" s="381"/>
      <c r="P34" s="92"/>
      <c r="Q34" s="101"/>
      <c r="R34" s="92"/>
      <c r="S34" s="387"/>
      <c r="T34" s="386"/>
      <c r="U34" s="386"/>
      <c r="V34" s="965"/>
      <c r="W34" s="93">
        <f>AC35</f>
        <v>26.7</v>
      </c>
      <c r="X34" s="102" t="s">
        <v>48</v>
      </c>
      <c r="Y34" s="121">
        <v>0.1</v>
      </c>
      <c r="Z34" s="68"/>
      <c r="AA34" s="874" t="s">
        <v>49</v>
      </c>
      <c r="AB34" s="875">
        <v>0</v>
      </c>
      <c r="AE34" s="874">
        <f>AB34*15</f>
        <v>0</v>
      </c>
    </row>
    <row r="35" spans="2:35" ht="27.9" customHeight="1">
      <c r="B35" s="103" t="s">
        <v>50</v>
      </c>
      <c r="C35" s="104"/>
      <c r="D35" s="101"/>
      <c r="E35" s="101"/>
      <c r="F35" s="92"/>
      <c r="G35" s="92"/>
      <c r="H35" s="101"/>
      <c r="I35" s="92"/>
      <c r="J35" s="378"/>
      <c r="K35" s="380"/>
      <c r="L35" s="377"/>
      <c r="M35" s="382"/>
      <c r="N35" s="381"/>
      <c r="O35" s="381"/>
      <c r="P35" s="92"/>
      <c r="Q35" s="101"/>
      <c r="R35" s="92"/>
      <c r="S35" s="387"/>
      <c r="T35" s="389"/>
      <c r="U35" s="389"/>
      <c r="V35" s="965"/>
      <c r="W35" s="97" t="s">
        <v>51</v>
      </c>
      <c r="X35" s="105"/>
      <c r="Y35" s="121"/>
      <c r="Z35" s="55"/>
      <c r="AC35" s="874">
        <f>SUM(AC30:AC34)</f>
        <v>26.7</v>
      </c>
      <c r="AD35" s="874">
        <f>SUM(AD30:AD34)</f>
        <v>22</v>
      </c>
      <c r="AE35" s="874">
        <f>SUM(AE30:AE34)</f>
        <v>95.5</v>
      </c>
      <c r="AF35" s="874">
        <f>AC35*4+AD35*9+AE35*4</f>
        <v>686.8</v>
      </c>
    </row>
    <row r="36" spans="2:35" ht="27.9" customHeight="1">
      <c r="B36" s="114"/>
      <c r="C36" s="115"/>
      <c r="D36" s="101"/>
      <c r="E36" s="101"/>
      <c r="F36" s="92"/>
      <c r="G36" s="92"/>
      <c r="H36" s="101"/>
      <c r="I36" s="92"/>
      <c r="J36" s="378"/>
      <c r="K36" s="380"/>
      <c r="L36" s="377"/>
      <c r="M36" s="383"/>
      <c r="N36" s="384"/>
      <c r="O36" s="381"/>
      <c r="P36" s="92"/>
      <c r="Q36" s="101"/>
      <c r="R36" s="92"/>
      <c r="S36" s="386"/>
      <c r="T36" s="388"/>
      <c r="U36" s="386"/>
      <c r="V36" s="966"/>
      <c r="W36" s="93">
        <f>(W30*4)+(W32*9)+(W34*4)</f>
        <v>686.8</v>
      </c>
      <c r="X36" s="110"/>
      <c r="Y36" s="121"/>
      <c r="Z36" s="68"/>
      <c r="AC36" s="883">
        <f>AC35*4/AF35</f>
        <v>0.15550378567268491</v>
      </c>
      <c r="AD36" s="883">
        <f>AD35*9/AF35</f>
        <v>0.28829353523587653</v>
      </c>
      <c r="AE36" s="883">
        <f>AE35*4/AF35</f>
        <v>0.55620267909143861</v>
      </c>
    </row>
    <row r="37" spans="2:35" s="87" customFormat="1" ht="44.4">
      <c r="B37" s="80">
        <v>4</v>
      </c>
      <c r="C37" s="963"/>
      <c r="D37" s="81" t="str">
        <f>月菜單!Q15</f>
        <v>糙米飯</v>
      </c>
      <c r="E37" s="689" t="s">
        <v>22</v>
      </c>
      <c r="F37" s="83" t="s">
        <v>23</v>
      </c>
      <c r="G37" s="81" t="str">
        <f>月菜單!Q16</f>
        <v>日式照燒雞翅</v>
      </c>
      <c r="H37" s="81" t="s">
        <v>24</v>
      </c>
      <c r="I37" s="83" t="s">
        <v>23</v>
      </c>
      <c r="J37" s="81" t="str">
        <f>月菜單!Q17</f>
        <v>香酥魚丁(海炸)</v>
      </c>
      <c r="K37" s="81" t="s">
        <v>57</v>
      </c>
      <c r="L37" s="83" t="s">
        <v>23</v>
      </c>
      <c r="M37" s="81" t="str">
        <f>月菜單!Q18</f>
        <v>翠綠椰菜</v>
      </c>
      <c r="N37" s="407" t="s">
        <v>56</v>
      </c>
      <c r="O37" s="83" t="s">
        <v>23</v>
      </c>
      <c r="P37" s="81" t="str">
        <f>月菜單!Q19</f>
        <v>淺色蔬菜</v>
      </c>
      <c r="Q37" s="82" t="s">
        <v>78</v>
      </c>
      <c r="R37" s="83" t="s">
        <v>53</v>
      </c>
      <c r="S37" s="81" t="str">
        <f>月菜單!Q20</f>
        <v>蛋花湯</v>
      </c>
      <c r="T37" s="81" t="s">
        <v>25</v>
      </c>
      <c r="U37" s="83" t="s">
        <v>23</v>
      </c>
      <c r="V37" s="964"/>
      <c r="W37" s="84" t="s">
        <v>2</v>
      </c>
      <c r="X37" s="85" t="s">
        <v>27</v>
      </c>
      <c r="Y37" s="118">
        <f>AB38</f>
        <v>5.7</v>
      </c>
      <c r="Z37" s="55"/>
      <c r="AA37" s="874"/>
      <c r="AB37" s="875"/>
      <c r="AC37" s="874" t="s">
        <v>28</v>
      </c>
      <c r="AD37" s="874" t="s">
        <v>29</v>
      </c>
      <c r="AE37" s="874" t="s">
        <v>30</v>
      </c>
      <c r="AF37" s="874" t="s">
        <v>31</v>
      </c>
      <c r="AG37" s="878"/>
      <c r="AH37" s="878"/>
      <c r="AI37" s="878"/>
    </row>
    <row r="38" spans="2:35" ht="27.9" customHeight="1">
      <c r="B38" s="88" t="s">
        <v>32</v>
      </c>
      <c r="C38" s="963"/>
      <c r="D38" s="690" t="s">
        <v>209</v>
      </c>
      <c r="E38" s="688"/>
      <c r="F38" s="688">
        <v>70</v>
      </c>
      <c r="G38" s="392" t="s">
        <v>219</v>
      </c>
      <c r="H38" s="392"/>
      <c r="I38" s="392">
        <v>50</v>
      </c>
      <c r="J38" s="690" t="s">
        <v>331</v>
      </c>
      <c r="K38" s="690" t="s">
        <v>318</v>
      </c>
      <c r="L38" s="690">
        <v>40</v>
      </c>
      <c r="M38" s="788" t="s">
        <v>523</v>
      </c>
      <c r="N38" s="788"/>
      <c r="O38" s="788">
        <v>30</v>
      </c>
      <c r="P38" s="662" t="s">
        <v>283</v>
      </c>
      <c r="Q38" s="89"/>
      <c r="R38" s="92">
        <v>110</v>
      </c>
      <c r="S38" s="406" t="s">
        <v>74</v>
      </c>
      <c r="T38" s="89"/>
      <c r="U38" s="89">
        <v>30</v>
      </c>
      <c r="V38" s="965"/>
      <c r="W38" s="93">
        <f>AE43</f>
        <v>95.5</v>
      </c>
      <c r="X38" s="94" t="s">
        <v>35</v>
      </c>
      <c r="Y38" s="121">
        <f>AB39</f>
        <v>1.9</v>
      </c>
      <c r="Z38" s="68"/>
      <c r="AA38" s="876" t="s">
        <v>36</v>
      </c>
      <c r="AB38" s="875">
        <v>5.7</v>
      </c>
      <c r="AC38" s="875">
        <f>AB38*2</f>
        <v>11.4</v>
      </c>
      <c r="AD38" s="875"/>
      <c r="AE38" s="875">
        <f>AB38*15</f>
        <v>85.5</v>
      </c>
      <c r="AF38" s="875">
        <f>AC38*4+AE38*4</f>
        <v>387.6</v>
      </c>
    </row>
    <row r="39" spans="2:35" ht="27.9" customHeight="1">
      <c r="B39" s="88">
        <v>9</v>
      </c>
      <c r="C39" s="963"/>
      <c r="D39" s="688" t="s">
        <v>210</v>
      </c>
      <c r="E39" s="688"/>
      <c r="F39" s="688">
        <v>35</v>
      </c>
      <c r="G39" s="392"/>
      <c r="H39" s="392"/>
      <c r="I39" s="392"/>
      <c r="J39" s="398"/>
      <c r="K39" s="398"/>
      <c r="L39" s="398"/>
      <c r="M39" s="788" t="s">
        <v>200</v>
      </c>
      <c r="N39" s="788"/>
      <c r="O39" s="788">
        <v>10</v>
      </c>
      <c r="P39" s="662" t="s">
        <v>284</v>
      </c>
      <c r="Q39" s="89"/>
      <c r="R39" s="92">
        <v>10</v>
      </c>
      <c r="S39" s="406" t="s">
        <v>223</v>
      </c>
      <c r="T39" s="89"/>
      <c r="U39" s="89">
        <v>10</v>
      </c>
      <c r="V39" s="965"/>
      <c r="W39" s="97" t="s">
        <v>1</v>
      </c>
      <c r="X39" s="98" t="s">
        <v>39</v>
      </c>
      <c r="Y39" s="121">
        <f>AB40</f>
        <v>2</v>
      </c>
      <c r="Z39" s="55"/>
      <c r="AA39" s="880" t="s">
        <v>40</v>
      </c>
      <c r="AB39" s="875">
        <v>1.9</v>
      </c>
      <c r="AC39" s="881">
        <f>AB39*7</f>
        <v>13.299999999999999</v>
      </c>
      <c r="AD39" s="875">
        <f>AB39*5</f>
        <v>9.5</v>
      </c>
      <c r="AE39" s="875" t="s">
        <v>41</v>
      </c>
      <c r="AF39" s="882">
        <f>AC39*4+AD39*9</f>
        <v>138.69999999999999</v>
      </c>
    </row>
    <row r="40" spans="2:35" ht="27.9" customHeight="1">
      <c r="B40" s="88" t="s">
        <v>42</v>
      </c>
      <c r="C40" s="963"/>
      <c r="D40" s="656"/>
      <c r="E40" s="656"/>
      <c r="F40" s="671"/>
      <c r="G40" s="392"/>
      <c r="H40" s="393"/>
      <c r="I40" s="392"/>
      <c r="J40" s="402"/>
      <c r="K40" s="398"/>
      <c r="L40" s="398"/>
      <c r="M40" s="405"/>
      <c r="N40" s="408"/>
      <c r="O40" s="405"/>
      <c r="P40" s="662"/>
      <c r="Q40" s="89"/>
      <c r="R40" s="92"/>
      <c r="S40" s="406" t="s">
        <v>215</v>
      </c>
      <c r="T40" s="89"/>
      <c r="U40" s="89">
        <v>10</v>
      </c>
      <c r="V40" s="965"/>
      <c r="W40" s="93">
        <f>(Y38*5)+(Y40*5)</f>
        <v>21.5</v>
      </c>
      <c r="X40" s="98" t="s">
        <v>43</v>
      </c>
      <c r="Y40" s="121">
        <f>AB41</f>
        <v>2.4</v>
      </c>
      <c r="Z40" s="68"/>
      <c r="AA40" s="874" t="s">
        <v>44</v>
      </c>
      <c r="AB40" s="875">
        <v>2</v>
      </c>
      <c r="AC40" s="875">
        <f>AB40*1</f>
        <v>2</v>
      </c>
      <c r="AD40" s="875" t="s">
        <v>41</v>
      </c>
      <c r="AE40" s="875">
        <f>AB40*5</f>
        <v>10</v>
      </c>
      <c r="AF40" s="875">
        <f>AC40*4+AE40*4</f>
        <v>48</v>
      </c>
    </row>
    <row r="41" spans="2:35" ht="27.9" customHeight="1">
      <c r="B41" s="967" t="s">
        <v>75</v>
      </c>
      <c r="C41" s="963"/>
      <c r="D41" s="406"/>
      <c r="E41" s="672"/>
      <c r="F41" s="405"/>
      <c r="G41" s="392"/>
      <c r="H41" s="393"/>
      <c r="I41" s="392"/>
      <c r="J41" s="402"/>
      <c r="K41" s="399"/>
      <c r="L41" s="398"/>
      <c r="M41" s="405"/>
      <c r="N41" s="408"/>
      <c r="O41" s="405"/>
      <c r="P41" s="92"/>
      <c r="Q41" s="89"/>
      <c r="R41" s="92"/>
      <c r="S41" s="92"/>
      <c r="T41" s="92"/>
      <c r="U41" s="92"/>
      <c r="V41" s="965"/>
      <c r="W41" s="97" t="s">
        <v>3</v>
      </c>
      <c r="X41" s="98" t="s">
        <v>46</v>
      </c>
      <c r="Y41" s="121">
        <f>AB42</f>
        <v>0</v>
      </c>
      <c r="Z41" s="55"/>
      <c r="AA41" s="874" t="s">
        <v>47</v>
      </c>
      <c r="AB41" s="875">
        <v>2.4</v>
      </c>
      <c r="AC41" s="875"/>
      <c r="AD41" s="875">
        <f>AB41*5</f>
        <v>12</v>
      </c>
      <c r="AE41" s="875" t="s">
        <v>41</v>
      </c>
      <c r="AF41" s="875">
        <f>AD41*9</f>
        <v>108</v>
      </c>
    </row>
    <row r="42" spans="2:35" ht="27.9" customHeight="1">
      <c r="B42" s="967"/>
      <c r="C42" s="963"/>
      <c r="D42" s="614"/>
      <c r="E42" s="672"/>
      <c r="F42" s="405"/>
      <c r="G42" s="394"/>
      <c r="H42" s="393"/>
      <c r="I42" s="391"/>
      <c r="J42" s="397"/>
      <c r="K42" s="399"/>
      <c r="L42" s="397"/>
      <c r="M42" s="404"/>
      <c r="N42" s="403"/>
      <c r="O42" s="404"/>
      <c r="P42" s="92"/>
      <c r="Q42" s="101"/>
      <c r="R42" s="92"/>
      <c r="S42" s="89"/>
      <c r="T42" s="101"/>
      <c r="U42" s="89"/>
      <c r="V42" s="965"/>
      <c r="W42" s="93">
        <f>(Y38*7)+(Y37*2)+(Y39*1)</f>
        <v>26.7</v>
      </c>
      <c r="X42" s="102" t="s">
        <v>48</v>
      </c>
      <c r="Y42" s="121">
        <v>0</v>
      </c>
      <c r="Z42" s="68"/>
      <c r="AA42" s="874" t="s">
        <v>49</v>
      </c>
      <c r="AE42" s="874">
        <f>AB42*15</f>
        <v>0</v>
      </c>
    </row>
    <row r="43" spans="2:35" ht="27.9" customHeight="1">
      <c r="B43" s="103" t="s">
        <v>50</v>
      </c>
      <c r="C43" s="104"/>
      <c r="D43" s="614"/>
      <c r="E43" s="672"/>
      <c r="F43" s="405"/>
      <c r="G43" s="391"/>
      <c r="H43" s="393"/>
      <c r="I43" s="391"/>
      <c r="J43" s="398"/>
      <c r="K43" s="399"/>
      <c r="L43" s="397"/>
      <c r="M43" s="411"/>
      <c r="N43" s="408"/>
      <c r="O43" s="405"/>
      <c r="P43" s="92"/>
      <c r="Q43" s="101"/>
      <c r="R43" s="92"/>
      <c r="S43" s="113"/>
      <c r="T43" s="101"/>
      <c r="U43" s="89"/>
      <c r="V43" s="965"/>
      <c r="W43" s="97" t="s">
        <v>51</v>
      </c>
      <c r="X43" s="105"/>
      <c r="Y43" s="121"/>
      <c r="Z43" s="55"/>
      <c r="AC43" s="874">
        <f>SUM(AC38:AC42)</f>
        <v>26.7</v>
      </c>
      <c r="AD43" s="874">
        <f>SUM(AD38:AD42)</f>
        <v>21.5</v>
      </c>
      <c r="AE43" s="874">
        <f>SUM(AE38:AE42)</f>
        <v>95.5</v>
      </c>
      <c r="AF43" s="874">
        <f>AC43*4+AD43*9+AE43*4</f>
        <v>682.3</v>
      </c>
    </row>
    <row r="44" spans="2:35" ht="27.9" customHeight="1" thickBot="1">
      <c r="B44" s="172"/>
      <c r="C44" s="115"/>
      <c r="D44" s="409"/>
      <c r="E44" s="670"/>
      <c r="F44" s="390"/>
      <c r="G44" s="396"/>
      <c r="H44" s="395"/>
      <c r="I44" s="396"/>
      <c r="J44" s="401"/>
      <c r="K44" s="400"/>
      <c r="L44" s="401"/>
      <c r="M44" s="410"/>
      <c r="N44" s="409"/>
      <c r="O44" s="410"/>
      <c r="P44" s="136"/>
      <c r="Q44" s="154"/>
      <c r="R44" s="136"/>
      <c r="S44" s="136"/>
      <c r="T44" s="154"/>
      <c r="U44" s="136"/>
      <c r="V44" s="966"/>
      <c r="W44" s="93">
        <f>(W38*4)+(W40*9)+(W42*4)</f>
        <v>682.3</v>
      </c>
      <c r="X44" s="110"/>
      <c r="Y44" s="142"/>
      <c r="Z44" s="68"/>
      <c r="AC44" s="883">
        <f>AC43*4/AF43</f>
        <v>0.15652938590063023</v>
      </c>
      <c r="AD44" s="883">
        <f>AD43*9/AF43</f>
        <v>0.28359958962333287</v>
      </c>
      <c r="AE44" s="883">
        <f>AE43*4/AF43</f>
        <v>0.55987102447603698</v>
      </c>
    </row>
    <row r="45" spans="2:35" ht="49.5" customHeight="1">
      <c r="C45" s="55"/>
      <c r="D45" s="976"/>
      <c r="E45" s="976"/>
      <c r="F45" s="976"/>
      <c r="G45" s="976"/>
      <c r="H45" s="976"/>
      <c r="I45" s="976"/>
      <c r="J45" s="976"/>
      <c r="K45" s="976"/>
      <c r="L45" s="976"/>
      <c r="M45" s="976"/>
      <c r="N45" s="976"/>
      <c r="O45" s="976"/>
      <c r="P45" s="976"/>
      <c r="Q45" s="976"/>
      <c r="R45" s="976"/>
      <c r="S45" s="976"/>
      <c r="T45" s="976"/>
      <c r="U45" s="976"/>
      <c r="V45" s="976"/>
      <c r="W45" s="976"/>
      <c r="X45" s="976"/>
      <c r="Y45" s="976"/>
      <c r="Z45" s="158"/>
    </row>
    <row r="46" spans="2:35">
      <c r="B46" s="56"/>
      <c r="D46" s="972"/>
      <c r="E46" s="972"/>
      <c r="F46" s="973"/>
      <c r="G46" s="973"/>
      <c r="H46" s="159"/>
      <c r="I46" s="55"/>
      <c r="J46" s="55"/>
      <c r="K46" s="159"/>
      <c r="L46" s="55"/>
      <c r="N46" s="159"/>
      <c r="O46" s="55"/>
      <c r="Q46" s="159"/>
      <c r="R46" s="55"/>
      <c r="T46" s="159"/>
      <c r="U46" s="55"/>
      <c r="V46" s="160"/>
      <c r="Y46" s="163"/>
    </row>
    <row r="47" spans="2:35">
      <c r="Y47" s="163"/>
    </row>
    <row r="48" spans="2:35">
      <c r="Y48" s="163"/>
    </row>
    <row r="49" spans="12:32">
      <c r="Y49" s="163"/>
    </row>
    <row r="50" spans="12:32">
      <c r="Y50" s="163"/>
    </row>
    <row r="51" spans="12:32">
      <c r="L51" s="157"/>
      <c r="N51" s="96"/>
      <c r="O51" s="157"/>
      <c r="Q51" s="164"/>
      <c r="R51" s="161"/>
      <c r="S51" s="162"/>
      <c r="T51" s="163"/>
      <c r="V51" s="55"/>
      <c r="W51" s="56"/>
      <c r="X51" s="55"/>
      <c r="Y51" s="55"/>
      <c r="Z51" s="55"/>
      <c r="AB51" s="879"/>
      <c r="AC51" s="879"/>
      <c r="AD51" s="879"/>
      <c r="AE51" s="879"/>
      <c r="AF51" s="879"/>
    </row>
    <row r="52" spans="12:32">
      <c r="L52" s="157"/>
      <c r="N52" s="96"/>
      <c r="O52" s="157"/>
      <c r="Q52" s="164"/>
      <c r="R52" s="161"/>
      <c r="S52" s="162"/>
      <c r="T52" s="163"/>
      <c r="V52" s="55"/>
      <c r="W52" s="56"/>
      <c r="X52" s="55"/>
      <c r="Y52" s="55"/>
      <c r="Z52" s="55"/>
      <c r="AB52" s="879"/>
      <c r="AC52" s="879"/>
      <c r="AD52" s="879"/>
      <c r="AE52" s="879"/>
      <c r="AF52" s="879"/>
    </row>
    <row r="53" spans="12:32">
      <c r="L53" s="157"/>
      <c r="N53" s="96"/>
      <c r="O53" s="157"/>
      <c r="Q53" s="164"/>
      <c r="R53" s="161"/>
      <c r="S53" s="162"/>
      <c r="T53" s="165"/>
      <c r="V53" s="55"/>
      <c r="W53" s="56"/>
      <c r="X53" s="55"/>
      <c r="Y53" s="55"/>
      <c r="Z53" s="55"/>
      <c r="AB53" s="879"/>
      <c r="AC53" s="879"/>
      <c r="AD53" s="879"/>
      <c r="AE53" s="879"/>
      <c r="AF53" s="879"/>
    </row>
    <row r="54" spans="12:32">
      <c r="L54" s="157"/>
      <c r="N54" s="96"/>
      <c r="O54" s="157"/>
      <c r="Q54" s="164"/>
      <c r="R54" s="161"/>
      <c r="S54" s="162"/>
      <c r="T54" s="165"/>
      <c r="V54" s="55"/>
      <c r="W54" s="56"/>
      <c r="X54" s="55"/>
      <c r="Y54" s="55"/>
      <c r="Z54" s="55"/>
      <c r="AB54" s="879"/>
      <c r="AC54" s="879"/>
      <c r="AD54" s="879"/>
      <c r="AE54" s="879"/>
      <c r="AF54" s="879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0.97" right="0.17" top="0.18" bottom="0.17" header="0.5" footer="0.23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2"/>
  <sheetViews>
    <sheetView view="pageBreakPreview" zoomScale="50" zoomScaleNormal="55" zoomScaleSheetLayoutView="50" workbookViewId="0">
      <selection activeCell="AJ9" sqref="AJ9"/>
    </sheetView>
  </sheetViews>
  <sheetFormatPr defaultColWidth="9" defaultRowHeight="21"/>
  <cols>
    <col min="1" max="1" width="1.88671875" style="96" customWidth="1"/>
    <col min="2" max="2" width="4.88671875" style="156" customWidth="1"/>
    <col min="3" max="3" width="0" style="96" hidden="1" customWidth="1"/>
    <col min="4" max="4" width="17.109375" style="96" customWidth="1"/>
    <col min="5" max="5" width="7.109375" style="157" customWidth="1"/>
    <col min="6" max="6" width="9.6640625" style="96" customWidth="1"/>
    <col min="7" max="7" width="18.6640625" style="96" customWidth="1"/>
    <col min="8" max="8" width="5.6640625" style="157" customWidth="1"/>
    <col min="9" max="9" width="9.6640625" style="96" customWidth="1"/>
    <col min="10" max="10" width="18.6640625" style="96" customWidth="1"/>
    <col min="11" max="11" width="5.6640625" style="157" customWidth="1"/>
    <col min="12" max="12" width="9.6640625" style="96" customWidth="1"/>
    <col min="13" max="13" width="18.6640625" style="96" customWidth="1"/>
    <col min="14" max="14" width="5.6640625" style="157" customWidth="1"/>
    <col min="15" max="15" width="9.6640625" style="96" customWidth="1"/>
    <col min="16" max="16" width="18.6640625" style="96" customWidth="1"/>
    <col min="17" max="17" width="5.6640625" style="157" customWidth="1"/>
    <col min="18" max="18" width="9.6640625" style="96" customWidth="1"/>
    <col min="19" max="19" width="18.6640625" style="96" customWidth="1"/>
    <col min="20" max="20" width="5.6640625" style="157" customWidth="1"/>
    <col min="21" max="21" width="9.6640625" style="96" customWidth="1"/>
    <col min="22" max="22" width="5.21875" style="164" customWidth="1"/>
    <col min="23" max="23" width="11.77734375" style="161" customWidth="1"/>
    <col min="24" max="24" width="11.21875" style="162" customWidth="1"/>
    <col min="25" max="25" width="6.6640625" style="165" customWidth="1"/>
    <col min="26" max="26" width="6.6640625" style="96" customWidth="1"/>
    <col min="27" max="27" width="6" style="874" customWidth="1"/>
    <col min="28" max="28" width="5.44140625" style="875" customWidth="1"/>
    <col min="29" max="29" width="7.77734375" style="874" customWidth="1"/>
    <col min="30" max="30" width="8" style="874" customWidth="1"/>
    <col min="31" max="31" width="7.88671875" style="874" customWidth="1"/>
    <col min="32" max="32" width="7.44140625" style="874" customWidth="1"/>
    <col min="33" max="33" width="9" style="879" customWidth="1"/>
    <col min="34" max="34" width="9" style="96" customWidth="1"/>
    <col min="35" max="16384" width="9" style="96"/>
  </cols>
  <sheetData>
    <row r="1" spans="1:33" s="55" customFormat="1" ht="39">
      <c r="B1" s="968" t="s">
        <v>422</v>
      </c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54"/>
      <c r="AA1" s="874"/>
      <c r="AB1" s="875"/>
      <c r="AC1" s="874"/>
      <c r="AD1" s="874"/>
      <c r="AE1" s="874"/>
      <c r="AF1" s="874"/>
      <c r="AG1" s="874"/>
    </row>
    <row r="2" spans="1:33" s="55" customFormat="1" ht="13.5" customHeight="1">
      <c r="B2" s="969"/>
      <c r="C2" s="970"/>
      <c r="D2" s="970"/>
      <c r="E2" s="970"/>
      <c r="F2" s="970"/>
      <c r="G2" s="970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A2" s="874"/>
      <c r="AB2" s="875"/>
      <c r="AC2" s="874"/>
      <c r="AD2" s="874"/>
      <c r="AE2" s="874"/>
      <c r="AF2" s="874"/>
      <c r="AG2" s="874"/>
    </row>
    <row r="3" spans="1:33" s="55" customFormat="1" ht="32.25" customHeight="1" thickBot="1">
      <c r="B3" s="61" t="s">
        <v>10</v>
      </c>
      <c r="C3" s="166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A3" s="874"/>
      <c r="AB3" s="875"/>
      <c r="AC3" s="874"/>
      <c r="AD3" s="874"/>
      <c r="AE3" s="874"/>
      <c r="AF3" s="874"/>
      <c r="AG3" s="874"/>
    </row>
    <row r="4" spans="1:33" s="79" customFormat="1" ht="159.6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167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76</v>
      </c>
      <c r="W4" s="75" t="s">
        <v>19</v>
      </c>
      <c r="X4" s="76" t="s">
        <v>20</v>
      </c>
      <c r="Y4" s="77" t="s">
        <v>21</v>
      </c>
      <c r="Z4" s="78"/>
      <c r="AA4" s="876"/>
      <c r="AB4" s="875"/>
      <c r="AC4" s="874"/>
      <c r="AD4" s="874"/>
      <c r="AE4" s="874"/>
      <c r="AF4" s="874"/>
      <c r="AG4" s="877"/>
    </row>
    <row r="5" spans="1:33" s="87" customFormat="1" ht="65.099999999999994" customHeight="1">
      <c r="B5" s="80">
        <v>4</v>
      </c>
      <c r="C5" s="963"/>
      <c r="D5" s="81" t="str">
        <f>月菜單!A25</f>
        <v>白米飯</v>
      </c>
      <c r="E5" s="82" t="s">
        <v>22</v>
      </c>
      <c r="F5" s="83" t="s">
        <v>23</v>
      </c>
      <c r="G5" s="81" t="str">
        <f>月菜單!A26</f>
        <v>蔥燒豬里肌</v>
      </c>
      <c r="H5" s="464" t="s">
        <v>25</v>
      </c>
      <c r="I5" s="83" t="s">
        <v>23</v>
      </c>
      <c r="J5" s="81" t="str">
        <f>月菜單!A27</f>
        <v>照燒雞丁</v>
      </c>
      <c r="K5" s="419" t="s">
        <v>25</v>
      </c>
      <c r="L5" s="83" t="s">
        <v>23</v>
      </c>
      <c r="M5" s="81" t="str">
        <f>月菜單!A28</f>
        <v>白菜滷</v>
      </c>
      <c r="N5" s="81" t="s">
        <v>25</v>
      </c>
      <c r="O5" s="83" t="s">
        <v>23</v>
      </c>
      <c r="P5" s="81" t="str">
        <f>月菜單!A29</f>
        <v>深色蔬菜</v>
      </c>
      <c r="Q5" s="82" t="s">
        <v>26</v>
      </c>
      <c r="R5" s="83" t="s">
        <v>23</v>
      </c>
      <c r="S5" s="81" t="str">
        <f>月菜單!A30</f>
        <v>蘿蔔湯</v>
      </c>
      <c r="T5" s="81" t="s">
        <v>25</v>
      </c>
      <c r="U5" s="83" t="s">
        <v>23</v>
      </c>
      <c r="V5" s="964"/>
      <c r="W5" s="84" t="s">
        <v>2</v>
      </c>
      <c r="X5" s="117" t="s">
        <v>27</v>
      </c>
      <c r="Y5" s="86">
        <f>AB6</f>
        <v>5.7</v>
      </c>
      <c r="Z5" s="55"/>
      <c r="AA5" s="874"/>
      <c r="AB5" s="875"/>
      <c r="AC5" s="874" t="s">
        <v>28</v>
      </c>
      <c r="AD5" s="874" t="s">
        <v>29</v>
      </c>
      <c r="AE5" s="874" t="s">
        <v>30</v>
      </c>
      <c r="AF5" s="874" t="s">
        <v>31</v>
      </c>
      <c r="AG5" s="878"/>
    </row>
    <row r="6" spans="1:33" ht="27.9" customHeight="1">
      <c r="B6" s="88" t="s">
        <v>32</v>
      </c>
      <c r="C6" s="963"/>
      <c r="D6" s="89" t="s">
        <v>33</v>
      </c>
      <c r="E6" s="90"/>
      <c r="F6" s="91">
        <v>110</v>
      </c>
      <c r="G6" s="413" t="s">
        <v>225</v>
      </c>
      <c r="H6" s="414"/>
      <c r="I6" s="638">
        <v>50</v>
      </c>
      <c r="J6" s="671" t="s">
        <v>227</v>
      </c>
      <c r="K6" s="656"/>
      <c r="L6" s="671">
        <v>15</v>
      </c>
      <c r="M6" s="425" t="s">
        <v>208</v>
      </c>
      <c r="N6" s="425"/>
      <c r="O6" s="425">
        <v>40</v>
      </c>
      <c r="P6" s="92" t="str">
        <f>P5</f>
        <v>深色蔬菜</v>
      </c>
      <c r="Q6" s="89"/>
      <c r="R6" s="92">
        <v>100</v>
      </c>
      <c r="S6" s="431" t="s">
        <v>205</v>
      </c>
      <c r="T6" s="432"/>
      <c r="U6" s="430">
        <v>35</v>
      </c>
      <c r="V6" s="965"/>
      <c r="W6" s="93">
        <f>AE11</f>
        <v>96.5</v>
      </c>
      <c r="X6" s="120" t="s">
        <v>35</v>
      </c>
      <c r="Y6" s="95">
        <f>AB7</f>
        <v>1.9</v>
      </c>
      <c r="Z6" s="68"/>
      <c r="AA6" s="876" t="s">
        <v>36</v>
      </c>
      <c r="AB6" s="875">
        <v>5.7</v>
      </c>
      <c r="AC6" s="875">
        <f>AB6*2</f>
        <v>11.4</v>
      </c>
      <c r="AD6" s="875"/>
      <c r="AE6" s="875">
        <f>AB6*15</f>
        <v>85.5</v>
      </c>
      <c r="AF6" s="875">
        <f>AC6*4+AE6*4</f>
        <v>387.6</v>
      </c>
    </row>
    <row r="7" spans="1:33" ht="27.9" customHeight="1">
      <c r="B7" s="88">
        <v>12</v>
      </c>
      <c r="C7" s="963"/>
      <c r="D7" s="92"/>
      <c r="E7" s="89"/>
      <c r="F7" s="92"/>
      <c r="G7" s="413"/>
      <c r="H7" s="416"/>
      <c r="I7" s="413"/>
      <c r="J7" s="671" t="s">
        <v>37</v>
      </c>
      <c r="K7" s="656"/>
      <c r="L7" s="671">
        <v>10</v>
      </c>
      <c r="M7" s="425" t="s">
        <v>200</v>
      </c>
      <c r="N7" s="425"/>
      <c r="O7" s="425">
        <v>20</v>
      </c>
      <c r="P7" s="92"/>
      <c r="Q7" s="89"/>
      <c r="R7" s="92"/>
      <c r="S7" s="432" t="s">
        <v>228</v>
      </c>
      <c r="T7" s="432"/>
      <c r="U7" s="430">
        <v>1</v>
      </c>
      <c r="V7" s="965"/>
      <c r="W7" s="97" t="s">
        <v>1</v>
      </c>
      <c r="X7" s="124" t="s">
        <v>39</v>
      </c>
      <c r="Y7" s="95">
        <f>AB8</f>
        <v>2.2000000000000002</v>
      </c>
      <c r="Z7" s="55"/>
      <c r="AA7" s="880" t="s">
        <v>40</v>
      </c>
      <c r="AB7" s="875">
        <v>1.9</v>
      </c>
      <c r="AC7" s="881">
        <f>AB7*7</f>
        <v>13.299999999999999</v>
      </c>
      <c r="AD7" s="875">
        <f>AB7*5</f>
        <v>9.5</v>
      </c>
      <c r="AE7" s="875" t="s">
        <v>41</v>
      </c>
      <c r="AF7" s="882">
        <f>AC7*4+AD7*9</f>
        <v>138.69999999999999</v>
      </c>
    </row>
    <row r="8" spans="1:33" ht="27.9" customHeight="1">
      <c r="B8" s="88" t="s">
        <v>42</v>
      </c>
      <c r="C8" s="963"/>
      <c r="D8" s="92"/>
      <c r="E8" s="89"/>
      <c r="F8" s="92"/>
      <c r="G8" s="413"/>
      <c r="H8" s="415"/>
      <c r="I8" s="412"/>
      <c r="J8" s="655"/>
      <c r="K8" s="418"/>
      <c r="L8" s="417"/>
      <c r="M8" s="425" t="s">
        <v>207</v>
      </c>
      <c r="N8" s="426"/>
      <c r="O8" s="424">
        <v>10</v>
      </c>
      <c r="P8" s="92"/>
      <c r="Q8" s="101"/>
      <c r="R8" s="92"/>
      <c r="S8" s="432"/>
      <c r="T8" s="432"/>
      <c r="U8" s="431"/>
      <c r="V8" s="965"/>
      <c r="W8" s="93">
        <f>AD11</f>
        <v>21.5</v>
      </c>
      <c r="X8" s="124" t="s">
        <v>43</v>
      </c>
      <c r="Y8" s="95">
        <f>AB9</f>
        <v>2.4</v>
      </c>
      <c r="Z8" s="68"/>
      <c r="AA8" s="874" t="s">
        <v>44</v>
      </c>
      <c r="AB8" s="875">
        <v>2.2000000000000002</v>
      </c>
      <c r="AC8" s="875">
        <f>AB8*1</f>
        <v>2.2000000000000002</v>
      </c>
      <c r="AD8" s="875" t="s">
        <v>41</v>
      </c>
      <c r="AE8" s="875">
        <f>AB8*5</f>
        <v>11</v>
      </c>
      <c r="AF8" s="875">
        <f>AC8*4+AE8*4</f>
        <v>52.8</v>
      </c>
    </row>
    <row r="9" spans="1:33" ht="27.9" customHeight="1">
      <c r="B9" s="967" t="s">
        <v>45</v>
      </c>
      <c r="C9" s="963"/>
      <c r="D9" s="89"/>
      <c r="E9" s="89"/>
      <c r="F9" s="89"/>
      <c r="G9" s="413"/>
      <c r="H9" s="415"/>
      <c r="I9" s="412"/>
      <c r="J9" s="417"/>
      <c r="K9" s="418"/>
      <c r="L9" s="417"/>
      <c r="M9" s="656"/>
      <c r="N9" s="662"/>
      <c r="O9" s="425"/>
      <c r="P9" s="92"/>
      <c r="Q9" s="101"/>
      <c r="R9" s="92"/>
      <c r="S9" s="432"/>
      <c r="T9" s="432"/>
      <c r="U9" s="431"/>
      <c r="V9" s="965"/>
      <c r="W9" s="97" t="s">
        <v>3</v>
      </c>
      <c r="X9" s="124" t="s">
        <v>46</v>
      </c>
      <c r="Y9" s="95">
        <f>AB10</f>
        <v>0</v>
      </c>
      <c r="Z9" s="55"/>
      <c r="AA9" s="874" t="s">
        <v>47</v>
      </c>
      <c r="AB9" s="875">
        <v>2.4</v>
      </c>
      <c r="AC9" s="875"/>
      <c r="AD9" s="875">
        <f>AB9*5</f>
        <v>12</v>
      </c>
      <c r="AE9" s="875" t="s">
        <v>41</v>
      </c>
      <c r="AF9" s="875">
        <f>AD9*9</f>
        <v>108</v>
      </c>
    </row>
    <row r="10" spans="1:33" ht="27.9" customHeight="1">
      <c r="B10" s="967"/>
      <c r="C10" s="963"/>
      <c r="D10" s="89"/>
      <c r="E10" s="89"/>
      <c r="F10" s="89"/>
      <c r="G10" s="413"/>
      <c r="H10" s="415"/>
      <c r="I10" s="413"/>
      <c r="J10" s="417"/>
      <c r="K10" s="420"/>
      <c r="L10" s="417"/>
      <c r="M10" s="428"/>
      <c r="N10" s="427"/>
      <c r="O10" s="423"/>
      <c r="P10" s="92"/>
      <c r="Q10" s="101"/>
      <c r="R10" s="92"/>
      <c r="S10" s="432"/>
      <c r="T10" s="432"/>
      <c r="U10" s="431"/>
      <c r="V10" s="965"/>
      <c r="W10" s="93">
        <f>AC11</f>
        <v>26.9</v>
      </c>
      <c r="X10" s="129" t="s">
        <v>48</v>
      </c>
      <c r="Y10" s="95">
        <v>0</v>
      </c>
      <c r="Z10" s="68"/>
      <c r="AA10" s="874" t="s">
        <v>49</v>
      </c>
      <c r="AE10" s="874">
        <f>AB10*15</f>
        <v>0</v>
      </c>
    </row>
    <row r="11" spans="1:33" ht="27.9" customHeight="1">
      <c r="B11" s="103" t="s">
        <v>50</v>
      </c>
      <c r="C11" s="104"/>
      <c r="D11" s="89"/>
      <c r="E11" s="101"/>
      <c r="F11" s="89"/>
      <c r="G11" s="413"/>
      <c r="H11" s="415"/>
      <c r="I11" s="413"/>
      <c r="J11" s="417"/>
      <c r="K11" s="420"/>
      <c r="L11" s="417"/>
      <c r="M11" s="614"/>
      <c r="N11" s="427"/>
      <c r="O11" s="423"/>
      <c r="P11" s="92"/>
      <c r="Q11" s="101"/>
      <c r="R11" s="92"/>
      <c r="S11" s="431"/>
      <c r="T11" s="434"/>
      <c r="U11" s="431"/>
      <c r="V11" s="965"/>
      <c r="W11" s="97" t="s">
        <v>51</v>
      </c>
      <c r="X11" s="132"/>
      <c r="Y11" s="95"/>
      <c r="Z11" s="55"/>
      <c r="AC11" s="874">
        <f>SUM(AC6:AC10)</f>
        <v>26.9</v>
      </c>
      <c r="AD11" s="874">
        <f>SUM(AD6:AD10)</f>
        <v>21.5</v>
      </c>
      <c r="AE11" s="874">
        <f>SUM(AE6:AE10)</f>
        <v>96.5</v>
      </c>
      <c r="AF11" s="874">
        <f>AC11*4+AD11*9+AE11*4</f>
        <v>687.1</v>
      </c>
    </row>
    <row r="12" spans="1:33" ht="27.9" customHeight="1" thickBot="1">
      <c r="B12" s="114"/>
      <c r="C12" s="115"/>
      <c r="D12" s="101"/>
      <c r="E12" s="101"/>
      <c r="F12" s="92"/>
      <c r="G12" s="413"/>
      <c r="H12" s="415"/>
      <c r="I12" s="413"/>
      <c r="J12" s="422"/>
      <c r="K12" s="421"/>
      <c r="L12" s="422"/>
      <c r="M12" s="429"/>
      <c r="N12" s="427"/>
      <c r="O12" s="423"/>
      <c r="P12" s="92"/>
      <c r="Q12" s="101"/>
      <c r="R12" s="92"/>
      <c r="S12" s="431"/>
      <c r="T12" s="434"/>
      <c r="U12" s="431"/>
      <c r="V12" s="966"/>
      <c r="W12" s="93">
        <f>(W6*4)+(W8*9)+(W10*4)</f>
        <v>687.1</v>
      </c>
      <c r="X12" s="174"/>
      <c r="Y12" s="95"/>
      <c r="Z12" s="68"/>
      <c r="AC12" s="883">
        <f>AC11*4/AF11</f>
        <v>0.15660020375491193</v>
      </c>
      <c r="AD12" s="883">
        <f>AD11*9/AF11</f>
        <v>0.28161839615776452</v>
      </c>
      <c r="AE12" s="883">
        <f>AE11*4/AF11</f>
        <v>0.56178140008732347</v>
      </c>
    </row>
    <row r="13" spans="1:33" s="87" customFormat="1" ht="44.4">
      <c r="B13" s="80">
        <v>4</v>
      </c>
      <c r="C13" s="963"/>
      <c r="D13" s="81" t="str">
        <f>月菜單!E25</f>
        <v>白米飯</v>
      </c>
      <c r="E13" s="82" t="s">
        <v>22</v>
      </c>
      <c r="F13" s="83" t="s">
        <v>23</v>
      </c>
      <c r="G13" s="81" t="str">
        <f>月菜單!E26</f>
        <v>匈牙利燉肉</v>
      </c>
      <c r="H13" s="433" t="s">
        <v>77</v>
      </c>
      <c r="I13" s="83" t="s">
        <v>23</v>
      </c>
      <c r="J13" s="81" t="str">
        <f>月菜單!E27</f>
        <v>筍香羹</v>
      </c>
      <c r="K13" s="442" t="s">
        <v>25</v>
      </c>
      <c r="L13" s="83" t="s">
        <v>23</v>
      </c>
      <c r="M13" s="81" t="str">
        <f>月菜單!E28</f>
        <v>哈燒翅小腿</v>
      </c>
      <c r="N13" s="437" t="s">
        <v>24</v>
      </c>
      <c r="O13" s="83" t="s">
        <v>23</v>
      </c>
      <c r="P13" s="81" t="str">
        <f>月菜單!E29</f>
        <v>淺色蔬菜</v>
      </c>
      <c r="Q13" s="82" t="s">
        <v>78</v>
      </c>
      <c r="R13" s="83" t="s">
        <v>53</v>
      </c>
      <c r="S13" s="81" t="str">
        <f>月菜單!E30</f>
        <v>酸辣湯</v>
      </c>
      <c r="T13" s="81" t="s">
        <v>25</v>
      </c>
      <c r="U13" s="83" t="s">
        <v>23</v>
      </c>
      <c r="V13" s="964"/>
      <c r="W13" s="84" t="s">
        <v>2</v>
      </c>
      <c r="X13" s="117" t="s">
        <v>86</v>
      </c>
      <c r="Y13" s="86">
        <f>AB14</f>
        <v>5.7</v>
      </c>
      <c r="Z13" s="55"/>
      <c r="AA13" s="874"/>
      <c r="AB13" s="875"/>
      <c r="AC13" s="874" t="s">
        <v>28</v>
      </c>
      <c r="AD13" s="874" t="s">
        <v>29</v>
      </c>
      <c r="AE13" s="874" t="s">
        <v>30</v>
      </c>
      <c r="AF13" s="874" t="s">
        <v>31</v>
      </c>
      <c r="AG13" s="878"/>
    </row>
    <row r="14" spans="1:33" ht="27.9" customHeight="1">
      <c r="B14" s="88" t="s">
        <v>32</v>
      </c>
      <c r="C14" s="963"/>
      <c r="D14" s="690" t="s">
        <v>33</v>
      </c>
      <c r="E14" s="695"/>
      <c r="F14" s="696">
        <v>110</v>
      </c>
      <c r="G14" s="457" t="s">
        <v>235</v>
      </c>
      <c r="H14" s="89"/>
      <c r="I14" s="92">
        <v>60</v>
      </c>
      <c r="J14" s="656" t="s">
        <v>229</v>
      </c>
      <c r="K14" s="656"/>
      <c r="L14" s="656">
        <v>30</v>
      </c>
      <c r="M14" s="436" t="s">
        <v>401</v>
      </c>
      <c r="N14" s="436"/>
      <c r="O14" s="436">
        <v>40</v>
      </c>
      <c r="P14" s="439" t="str">
        <f>P13</f>
        <v>淺色蔬菜</v>
      </c>
      <c r="Q14" s="89"/>
      <c r="R14" s="92">
        <v>100</v>
      </c>
      <c r="S14" s="702" t="s">
        <v>201</v>
      </c>
      <c r="T14" s="703"/>
      <c r="U14" s="703">
        <v>15</v>
      </c>
      <c r="V14" s="965"/>
      <c r="W14" s="93">
        <f>AE19</f>
        <v>96.5</v>
      </c>
      <c r="X14" s="120" t="s">
        <v>87</v>
      </c>
      <c r="Y14" s="95">
        <f>AB15</f>
        <v>1.9</v>
      </c>
      <c r="Z14" s="68"/>
      <c r="AA14" s="876" t="s">
        <v>36</v>
      </c>
      <c r="AB14" s="875">
        <v>5.7</v>
      </c>
      <c r="AC14" s="875">
        <f>AB14*2</f>
        <v>11.4</v>
      </c>
      <c r="AD14" s="875"/>
      <c r="AE14" s="875">
        <f>AB14*15</f>
        <v>85.5</v>
      </c>
      <c r="AF14" s="875">
        <f>AC14*4+AE14*4</f>
        <v>387.6</v>
      </c>
    </row>
    <row r="15" spans="1:33" ht="27.9" customHeight="1">
      <c r="B15" s="88">
        <v>13</v>
      </c>
      <c r="C15" s="963"/>
      <c r="D15" s="655"/>
      <c r="E15" s="92"/>
      <c r="F15" s="92"/>
      <c r="G15" s="440" t="s">
        <v>232</v>
      </c>
      <c r="H15" s="89"/>
      <c r="I15" s="92">
        <v>10</v>
      </c>
      <c r="J15" s="656" t="s">
        <v>221</v>
      </c>
      <c r="K15" s="657"/>
      <c r="L15" s="671">
        <v>10</v>
      </c>
      <c r="M15" s="436"/>
      <c r="N15" s="435"/>
      <c r="O15" s="436"/>
      <c r="P15" s="92"/>
      <c r="Q15" s="645"/>
      <c r="R15" s="645"/>
      <c r="S15" s="704" t="s">
        <v>200</v>
      </c>
      <c r="T15" s="705"/>
      <c r="U15" s="703">
        <v>5</v>
      </c>
      <c r="V15" s="965"/>
      <c r="W15" s="97" t="s">
        <v>1</v>
      </c>
      <c r="X15" s="124" t="s">
        <v>88</v>
      </c>
      <c r="Y15" s="95">
        <f>AB16</f>
        <v>2.2000000000000002</v>
      </c>
      <c r="Z15" s="55"/>
      <c r="AA15" s="880" t="s">
        <v>40</v>
      </c>
      <c r="AB15" s="875">
        <v>1.9</v>
      </c>
      <c r="AC15" s="881">
        <f>AB15*7</f>
        <v>13.299999999999999</v>
      </c>
      <c r="AD15" s="875">
        <f>AB15*5</f>
        <v>9.5</v>
      </c>
      <c r="AE15" s="875" t="s">
        <v>41</v>
      </c>
      <c r="AF15" s="882">
        <f>AC15*4+AD15*9</f>
        <v>138.69999999999999</v>
      </c>
    </row>
    <row r="16" spans="1:33" ht="27.9" customHeight="1">
      <c r="A16" s="641" t="s">
        <v>193</v>
      </c>
      <c r="B16" s="88" t="s">
        <v>42</v>
      </c>
      <c r="C16" s="963"/>
      <c r="D16" s="101"/>
      <c r="E16" s="101"/>
      <c r="F16" s="92"/>
      <c r="G16" s="431" t="s">
        <v>230</v>
      </c>
      <c r="H16" s="89"/>
      <c r="I16" s="92">
        <v>5</v>
      </c>
      <c r="J16" s="656" t="s">
        <v>200</v>
      </c>
      <c r="K16" s="654"/>
      <c r="L16" s="656">
        <v>15</v>
      </c>
      <c r="M16" s="436"/>
      <c r="N16" s="435"/>
      <c r="O16" s="436"/>
      <c r="P16" s="92"/>
      <c r="Q16" s="101"/>
      <c r="R16" s="92"/>
      <c r="S16" s="701" t="s">
        <v>434</v>
      </c>
      <c r="T16" s="703"/>
      <c r="U16" s="703">
        <v>5</v>
      </c>
      <c r="V16" s="965"/>
      <c r="W16" s="93">
        <v>23</v>
      </c>
      <c r="X16" s="124" t="s">
        <v>89</v>
      </c>
      <c r="Y16" s="95">
        <f>AB17</f>
        <v>2.2999999999999998</v>
      </c>
      <c r="Z16" s="68"/>
      <c r="AA16" s="874" t="s">
        <v>44</v>
      </c>
      <c r="AB16" s="875">
        <v>2.2000000000000002</v>
      </c>
      <c r="AC16" s="875">
        <f>AB16*1</f>
        <v>2.2000000000000002</v>
      </c>
      <c r="AD16" s="875" t="s">
        <v>41</v>
      </c>
      <c r="AE16" s="875">
        <f>AB16*5</f>
        <v>11</v>
      </c>
      <c r="AF16" s="875">
        <f>AC16*4+AE16*4</f>
        <v>52.8</v>
      </c>
    </row>
    <row r="17" spans="1:34" ht="27.9" customHeight="1">
      <c r="A17" s="474"/>
      <c r="B17" s="967" t="s">
        <v>252</v>
      </c>
      <c r="C17" s="963"/>
      <c r="D17" s="642"/>
      <c r="E17" s="101"/>
      <c r="F17" s="92"/>
      <c r="G17" s="92"/>
      <c r="H17" s="89"/>
      <c r="I17" s="92"/>
      <c r="J17" s="656"/>
      <c r="K17" s="654"/>
      <c r="L17" s="656"/>
      <c r="M17" s="436"/>
      <c r="N17" s="435"/>
      <c r="O17" s="436"/>
      <c r="P17" s="92"/>
      <c r="Q17" s="101"/>
      <c r="R17" s="92"/>
      <c r="S17" s="441"/>
      <c r="T17" s="440"/>
      <c r="U17" s="440"/>
      <c r="V17" s="965"/>
      <c r="W17" s="97" t="s">
        <v>3</v>
      </c>
      <c r="X17" s="124" t="s">
        <v>90</v>
      </c>
      <c r="Y17" s="95">
        <f>AB18</f>
        <v>0</v>
      </c>
      <c r="Z17" s="55"/>
      <c r="AA17" s="874" t="s">
        <v>47</v>
      </c>
      <c r="AB17" s="875">
        <v>2.2999999999999998</v>
      </c>
      <c r="AC17" s="875"/>
      <c r="AD17" s="875">
        <f>AB17*5</f>
        <v>11.5</v>
      </c>
      <c r="AE17" s="875" t="s">
        <v>41</v>
      </c>
      <c r="AF17" s="875">
        <f>AD17*9</f>
        <v>103.5</v>
      </c>
    </row>
    <row r="18" spans="1:34" ht="27.9" customHeight="1">
      <c r="B18" s="967"/>
      <c r="C18" s="963"/>
      <c r="D18" s="101"/>
      <c r="E18" s="473"/>
      <c r="F18" s="645"/>
      <c r="G18" s="644"/>
      <c r="H18" s="473"/>
      <c r="I18" s="92"/>
      <c r="J18" s="92"/>
      <c r="K18" s="101"/>
      <c r="L18" s="92"/>
      <c r="M18" s="435"/>
      <c r="N18" s="435"/>
      <c r="O18" s="435"/>
      <c r="P18" s="92"/>
      <c r="Q18" s="101"/>
      <c r="R18" s="92"/>
      <c r="S18" s="441"/>
      <c r="T18" s="440"/>
      <c r="U18" s="440"/>
      <c r="V18" s="965"/>
      <c r="W18" s="93">
        <f>AC19</f>
        <v>26.9</v>
      </c>
      <c r="X18" s="129" t="s">
        <v>91</v>
      </c>
      <c r="Y18" s="95">
        <v>0</v>
      </c>
      <c r="Z18" s="68"/>
      <c r="AA18" s="874" t="s">
        <v>49</v>
      </c>
      <c r="AE18" s="874">
        <f>AB18*15</f>
        <v>0</v>
      </c>
    </row>
    <row r="19" spans="1:34" ht="27.9" customHeight="1">
      <c r="B19" s="103" t="s">
        <v>50</v>
      </c>
      <c r="C19" s="104"/>
      <c r="D19" s="101"/>
      <c r="E19" s="101"/>
      <c r="F19" s="92"/>
      <c r="G19" s="89"/>
      <c r="H19" s="101"/>
      <c r="I19" s="92"/>
      <c r="J19" s="92"/>
      <c r="K19" s="101"/>
      <c r="L19" s="92"/>
      <c r="M19" s="436"/>
      <c r="N19" s="438"/>
      <c r="O19" s="436"/>
      <c r="P19" s="92"/>
      <c r="Q19" s="101"/>
      <c r="R19" s="92"/>
      <c r="S19" s="440"/>
      <c r="T19" s="440"/>
      <c r="U19" s="440"/>
      <c r="V19" s="965"/>
      <c r="W19" s="97" t="s">
        <v>51</v>
      </c>
      <c r="X19" s="132"/>
      <c r="Y19" s="95"/>
      <c r="Z19" s="55"/>
      <c r="AC19" s="874">
        <f>SUM(AC14:AC18)</f>
        <v>26.9</v>
      </c>
      <c r="AD19" s="874">
        <f>SUM(AD14:AD18)</f>
        <v>21</v>
      </c>
      <c r="AE19" s="874">
        <f>SUM(AE14:AE18)</f>
        <v>96.5</v>
      </c>
      <c r="AF19" s="874">
        <f>AC19*4+AD19*9+AE19*4</f>
        <v>682.6</v>
      </c>
    </row>
    <row r="20" spans="1:34" ht="27.9" customHeight="1" thickBot="1">
      <c r="B20" s="114"/>
      <c r="C20" s="115"/>
      <c r="D20" s="101"/>
      <c r="E20" s="101"/>
      <c r="F20" s="92"/>
      <c r="G20" s="92"/>
      <c r="H20" s="101"/>
      <c r="I20" s="92"/>
      <c r="J20" s="92"/>
      <c r="K20" s="101"/>
      <c r="L20" s="92"/>
      <c r="M20" s="436"/>
      <c r="N20" s="438"/>
      <c r="O20" s="436"/>
      <c r="P20" s="92"/>
      <c r="Q20" s="101"/>
      <c r="R20" s="92"/>
      <c r="S20" s="440"/>
      <c r="T20" s="443"/>
      <c r="U20" s="440"/>
      <c r="V20" s="966"/>
      <c r="W20" s="93">
        <f>AF19</f>
        <v>682.6</v>
      </c>
      <c r="X20" s="138"/>
      <c r="Y20" s="111"/>
      <c r="Z20" s="68"/>
      <c r="AC20" s="883">
        <f>AC19*4/AF19</f>
        <v>0.15763258130676822</v>
      </c>
      <c r="AD20" s="883">
        <f>AD19*9/AF19</f>
        <v>0.27688250805742748</v>
      </c>
      <c r="AE20" s="883">
        <f>AE19*4/AF19</f>
        <v>0.56548491063580431</v>
      </c>
    </row>
    <row r="21" spans="1:34" s="87" customFormat="1" ht="44.4">
      <c r="B21" s="80">
        <v>4</v>
      </c>
      <c r="C21" s="963"/>
      <c r="D21" s="81" t="str">
        <f>月菜單!I25</f>
        <v>夏威夷炒飯</v>
      </c>
      <c r="E21" s="445" t="s">
        <v>379</v>
      </c>
      <c r="F21" s="83" t="s">
        <v>23</v>
      </c>
      <c r="G21" s="81" t="str">
        <f>月菜單!I26</f>
        <v>鹽酥雞(炸)</v>
      </c>
      <c r="H21" s="81" t="s">
        <v>57</v>
      </c>
      <c r="I21" s="83" t="s">
        <v>23</v>
      </c>
      <c r="J21" s="81" t="str">
        <f>月菜單!I27</f>
        <v>海苔薯條(冷)</v>
      </c>
      <c r="K21" s="452" t="s">
        <v>24</v>
      </c>
      <c r="L21" s="83" t="s">
        <v>23</v>
      </c>
      <c r="M21" s="81" t="str">
        <f>月菜單!I28</f>
        <v>飄香滷蛋</v>
      </c>
      <c r="N21" s="464" t="s">
        <v>77</v>
      </c>
      <c r="O21" s="83" t="s">
        <v>23</v>
      </c>
      <c r="P21" s="81" t="str">
        <f>月菜單!I29</f>
        <v>深色蔬菜</v>
      </c>
      <c r="Q21" s="82" t="s">
        <v>26</v>
      </c>
      <c r="R21" s="83" t="s">
        <v>23</v>
      </c>
      <c r="S21" s="81" t="str">
        <f>月菜單!I30</f>
        <v>薑絲冬瓜湯</v>
      </c>
      <c r="T21" s="81" t="s">
        <v>25</v>
      </c>
      <c r="U21" s="83" t="s">
        <v>23</v>
      </c>
      <c r="V21" s="964"/>
      <c r="W21" s="84" t="s">
        <v>7</v>
      </c>
      <c r="X21" s="117" t="s">
        <v>27</v>
      </c>
      <c r="Y21" s="118">
        <f>AB22</f>
        <v>5.7</v>
      </c>
      <c r="Z21" s="55"/>
      <c r="AA21" s="874"/>
      <c r="AB21" s="875"/>
      <c r="AC21" s="874" t="s">
        <v>28</v>
      </c>
      <c r="AD21" s="874" t="s">
        <v>29</v>
      </c>
      <c r="AE21" s="874" t="s">
        <v>30</v>
      </c>
      <c r="AF21" s="874" t="s">
        <v>31</v>
      </c>
      <c r="AG21" s="878"/>
    </row>
    <row r="22" spans="1:34" s="123" customFormat="1" ht="27.75" customHeight="1">
      <c r="B22" s="88" t="s">
        <v>32</v>
      </c>
      <c r="C22" s="963"/>
      <c r="D22" s="678" t="s">
        <v>209</v>
      </c>
      <c r="E22" s="679"/>
      <c r="F22" s="680">
        <v>110</v>
      </c>
      <c r="G22" s="444" t="s">
        <v>324</v>
      </c>
      <c r="H22" s="89"/>
      <c r="I22" s="92">
        <v>50</v>
      </c>
      <c r="J22" s="715" t="s">
        <v>440</v>
      </c>
      <c r="K22" s="715" t="s">
        <v>443</v>
      </c>
      <c r="L22" s="715">
        <v>40</v>
      </c>
      <c r="M22" s="714" t="s">
        <v>441</v>
      </c>
      <c r="N22" s="715"/>
      <c r="O22" s="715">
        <v>55</v>
      </c>
      <c r="P22" s="454" t="str">
        <f>P21</f>
        <v>深色蔬菜</v>
      </c>
      <c r="Q22" s="89"/>
      <c r="R22" s="92">
        <v>100</v>
      </c>
      <c r="S22" s="671" t="s">
        <v>355</v>
      </c>
      <c r="T22" s="671"/>
      <c r="U22" s="671">
        <v>30</v>
      </c>
      <c r="V22" s="965"/>
      <c r="W22" s="93">
        <f>AE27</f>
        <v>96.5</v>
      </c>
      <c r="X22" s="120" t="s">
        <v>35</v>
      </c>
      <c r="Y22" s="121">
        <f>AB23</f>
        <v>1.9</v>
      </c>
      <c r="Z22" s="122"/>
      <c r="AA22" s="876" t="s">
        <v>36</v>
      </c>
      <c r="AB22" s="875">
        <v>5.7</v>
      </c>
      <c r="AC22" s="875">
        <f>AB22*2</f>
        <v>11.4</v>
      </c>
      <c r="AD22" s="875"/>
      <c r="AE22" s="875">
        <f>AB22*15</f>
        <v>85.5</v>
      </c>
      <c r="AF22" s="875">
        <f>AC22*4+AE22*4</f>
        <v>387.6</v>
      </c>
      <c r="AG22" s="884"/>
    </row>
    <row r="23" spans="1:34" s="123" customFormat="1" ht="27.9" customHeight="1">
      <c r="B23" s="119">
        <v>14</v>
      </c>
      <c r="C23" s="963"/>
      <c r="D23" s="681" t="s">
        <v>204</v>
      </c>
      <c r="E23" s="681"/>
      <c r="F23" s="681">
        <v>10</v>
      </c>
      <c r="G23" s="92"/>
      <c r="H23" s="89"/>
      <c r="I23" s="92"/>
      <c r="J23" s="715" t="s">
        <v>442</v>
      </c>
      <c r="K23" s="715"/>
      <c r="L23" s="715" t="s">
        <v>199</v>
      </c>
      <c r="M23" s="716"/>
      <c r="N23" s="715"/>
      <c r="O23" s="716"/>
      <c r="P23" s="92"/>
      <c r="Q23" s="92"/>
      <c r="R23" s="92"/>
      <c r="S23" s="671" t="s">
        <v>354</v>
      </c>
      <c r="T23" s="671"/>
      <c r="U23" s="671">
        <v>2</v>
      </c>
      <c r="V23" s="965"/>
      <c r="W23" s="97" t="s">
        <v>1</v>
      </c>
      <c r="X23" s="124" t="s">
        <v>39</v>
      </c>
      <c r="Y23" s="121">
        <f>AB24</f>
        <v>2.2000000000000002</v>
      </c>
      <c r="Z23" s="125"/>
      <c r="AA23" s="880" t="s">
        <v>40</v>
      </c>
      <c r="AB23" s="875">
        <v>1.9</v>
      </c>
      <c r="AC23" s="881">
        <f>AB23*7</f>
        <v>13.299999999999999</v>
      </c>
      <c r="AD23" s="875">
        <f>AB23*5</f>
        <v>9.5</v>
      </c>
      <c r="AE23" s="875" t="s">
        <v>41</v>
      </c>
      <c r="AF23" s="882">
        <f>AC23*4+AD23*9</f>
        <v>138.69999999999999</v>
      </c>
      <c r="AG23" s="884"/>
    </row>
    <row r="24" spans="1:34" s="123" customFormat="1" ht="27.9" customHeight="1">
      <c r="B24" s="119" t="s">
        <v>42</v>
      </c>
      <c r="C24" s="963"/>
      <c r="D24" s="681" t="s">
        <v>200</v>
      </c>
      <c r="E24" s="682"/>
      <c r="F24" s="681">
        <v>5</v>
      </c>
      <c r="G24" s="92"/>
      <c r="H24" s="89"/>
      <c r="I24" s="92"/>
      <c r="J24" s="451"/>
      <c r="K24" s="446"/>
      <c r="L24" s="447"/>
      <c r="M24" s="454"/>
      <c r="N24" s="453"/>
      <c r="O24" s="454"/>
      <c r="P24" s="92"/>
      <c r="Q24" s="101"/>
      <c r="R24" s="92"/>
      <c r="S24" s="671"/>
      <c r="T24" s="669"/>
      <c r="U24" s="671"/>
      <c r="V24" s="965"/>
      <c r="W24" s="93">
        <f>AD27</f>
        <v>23</v>
      </c>
      <c r="X24" s="124" t="s">
        <v>43</v>
      </c>
      <c r="Y24" s="121">
        <f>AB25</f>
        <v>2.7</v>
      </c>
      <c r="Z24" s="122"/>
      <c r="AA24" s="874" t="s">
        <v>44</v>
      </c>
      <c r="AB24" s="875">
        <v>2.2000000000000002</v>
      </c>
      <c r="AC24" s="875">
        <f>AB24*1</f>
        <v>2.2000000000000002</v>
      </c>
      <c r="AD24" s="875" t="s">
        <v>41</v>
      </c>
      <c r="AE24" s="875">
        <f>AB24*5</f>
        <v>11</v>
      </c>
      <c r="AF24" s="875">
        <f>AC24*4+AE24*4</f>
        <v>52.8</v>
      </c>
      <c r="AG24" s="884"/>
    </row>
    <row r="25" spans="1:34" s="123" customFormat="1" ht="27.9" customHeight="1">
      <c r="B25" s="971" t="s">
        <v>92</v>
      </c>
      <c r="C25" s="963"/>
      <c r="D25" s="681" t="s">
        <v>390</v>
      </c>
      <c r="E25" s="682"/>
      <c r="F25" s="681">
        <v>10</v>
      </c>
      <c r="G25" s="92"/>
      <c r="H25" s="89"/>
      <c r="I25" s="92"/>
      <c r="J25" s="449"/>
      <c r="K25" s="447"/>
      <c r="L25" s="449"/>
      <c r="M25" s="654"/>
      <c r="N25" s="654"/>
      <c r="O25" s="654"/>
      <c r="P25" s="92"/>
      <c r="Q25" s="101"/>
      <c r="R25" s="92"/>
      <c r="S25" s="456"/>
      <c r="T25" s="458"/>
      <c r="U25" s="456"/>
      <c r="V25" s="965"/>
      <c r="W25" s="97" t="s">
        <v>3</v>
      </c>
      <c r="X25" s="124" t="s">
        <v>46</v>
      </c>
      <c r="Y25" s="121">
        <f>AB26</f>
        <v>0</v>
      </c>
      <c r="Z25" s="125"/>
      <c r="AA25" s="874" t="s">
        <v>47</v>
      </c>
      <c r="AB25" s="875">
        <v>2.7</v>
      </c>
      <c r="AC25" s="875"/>
      <c r="AD25" s="875">
        <f>AB25*5</f>
        <v>13.5</v>
      </c>
      <c r="AE25" s="875" t="s">
        <v>41</v>
      </c>
      <c r="AF25" s="875">
        <f>AD25*9</f>
        <v>121.5</v>
      </c>
      <c r="AG25" s="884"/>
    </row>
    <row r="26" spans="1:34" s="123" customFormat="1" ht="27.9" customHeight="1">
      <c r="B26" s="971"/>
      <c r="C26" s="963"/>
      <c r="D26" s="101"/>
      <c r="E26" s="101"/>
      <c r="F26" s="92"/>
      <c r="G26" s="171"/>
      <c r="H26" s="101"/>
      <c r="I26" s="92"/>
      <c r="J26" s="448"/>
      <c r="K26" s="450"/>
      <c r="L26" s="448"/>
      <c r="M26" s="662"/>
      <c r="N26" s="453"/>
      <c r="O26" s="453"/>
      <c r="P26" s="92"/>
      <c r="Q26" s="101"/>
      <c r="R26" s="92"/>
      <c r="S26" s="459"/>
      <c r="T26" s="458"/>
      <c r="U26" s="456"/>
      <c r="V26" s="965"/>
      <c r="W26" s="93">
        <f>AC27</f>
        <v>26.9</v>
      </c>
      <c r="X26" s="129" t="s">
        <v>48</v>
      </c>
      <c r="Y26" s="121">
        <v>0</v>
      </c>
      <c r="Z26" s="122"/>
      <c r="AA26" s="874" t="s">
        <v>49</v>
      </c>
      <c r="AB26" s="875"/>
      <c r="AC26" s="874"/>
      <c r="AD26" s="874"/>
      <c r="AE26" s="874">
        <f>AB26*15</f>
        <v>0</v>
      </c>
      <c r="AF26" s="874"/>
      <c r="AG26" s="884"/>
    </row>
    <row r="27" spans="1:34" s="123" customFormat="1" ht="27.9" customHeight="1">
      <c r="B27" s="103" t="s">
        <v>50</v>
      </c>
      <c r="C27" s="130"/>
      <c r="D27" s="92"/>
      <c r="E27" s="101"/>
      <c r="F27" s="92"/>
      <c r="G27" s="92"/>
      <c r="H27" s="101"/>
      <c r="I27" s="92"/>
      <c r="J27" s="448"/>
      <c r="K27" s="450"/>
      <c r="L27" s="448"/>
      <c r="M27" s="454"/>
      <c r="N27" s="455"/>
      <c r="O27" s="454"/>
      <c r="P27" s="92"/>
      <c r="Q27" s="101"/>
      <c r="R27" s="92"/>
      <c r="S27" s="456"/>
      <c r="T27" s="458"/>
      <c r="U27" s="456"/>
      <c r="V27" s="965"/>
      <c r="W27" s="131" t="s">
        <v>51</v>
      </c>
      <c r="X27" s="132"/>
      <c r="Y27" s="121"/>
      <c r="Z27" s="125"/>
      <c r="AA27" s="874"/>
      <c r="AB27" s="875"/>
      <c r="AC27" s="874">
        <f>SUM(AC22:AC26)</f>
        <v>26.9</v>
      </c>
      <c r="AD27" s="874">
        <f>SUM(AD22:AD26)</f>
        <v>23</v>
      </c>
      <c r="AE27" s="874">
        <f>SUM(AE22:AE26)</f>
        <v>96.5</v>
      </c>
      <c r="AF27" s="874">
        <f>AC27*4+AD27*9+AE27*4</f>
        <v>700.6</v>
      </c>
      <c r="AG27" s="884"/>
    </row>
    <row r="28" spans="1:34" s="123" customFormat="1" ht="27.9" customHeight="1" thickBot="1">
      <c r="B28" s="133"/>
      <c r="C28" s="134"/>
      <c r="D28" s="101"/>
      <c r="E28" s="101"/>
      <c r="F28" s="92"/>
      <c r="G28" s="92"/>
      <c r="H28" s="101"/>
      <c r="I28" s="92"/>
      <c r="J28" s="448"/>
      <c r="K28" s="450"/>
      <c r="L28" s="448"/>
      <c r="M28" s="454"/>
      <c r="N28" s="455"/>
      <c r="O28" s="454"/>
      <c r="P28" s="92"/>
      <c r="Q28" s="101"/>
      <c r="R28" s="92"/>
      <c r="S28" s="456"/>
      <c r="T28" s="458"/>
      <c r="U28" s="456"/>
      <c r="V28" s="966"/>
      <c r="W28" s="137">
        <f>(W22*4)+(W24*9)+(W26*4)</f>
        <v>700.6</v>
      </c>
      <c r="X28" s="138"/>
      <c r="Y28" s="121"/>
      <c r="Z28" s="122"/>
      <c r="AA28" s="885"/>
      <c r="AB28" s="886"/>
      <c r="AC28" s="883">
        <f>AC27*4/AF27</f>
        <v>0.15358264344847272</v>
      </c>
      <c r="AD28" s="883">
        <f>AD27*9/AF27</f>
        <v>0.2954610333999429</v>
      </c>
      <c r="AE28" s="883">
        <f>AE27*4/AF27</f>
        <v>0.55095632315158438</v>
      </c>
      <c r="AF28" s="885"/>
      <c r="AG28" s="884"/>
    </row>
    <row r="29" spans="1:34" s="87" customFormat="1" ht="44.4">
      <c r="B29" s="80">
        <v>4</v>
      </c>
      <c r="C29" s="963"/>
      <c r="D29" s="81" t="str">
        <f>月菜單!M25</f>
        <v>地瓜飯</v>
      </c>
      <c r="E29" s="82" t="s">
        <v>22</v>
      </c>
      <c r="F29" s="83" t="s">
        <v>23</v>
      </c>
      <c r="G29" s="81" t="str">
        <f>月菜單!M26</f>
        <v>京醬大排</v>
      </c>
      <c r="H29" s="81" t="s">
        <v>25</v>
      </c>
      <c r="I29" s="83" t="s">
        <v>23</v>
      </c>
      <c r="J29" s="81" t="str">
        <f>月菜單!M27</f>
        <v>蒲燒鯛魚(海加)</v>
      </c>
      <c r="K29" s="460" t="s">
        <v>198</v>
      </c>
      <c r="L29" s="83" t="s">
        <v>23</v>
      </c>
      <c r="M29" s="81" t="str">
        <f>月菜單!M28</f>
        <v>鹹豬肉豆干(豆加)</v>
      </c>
      <c r="N29" s="464" t="s">
        <v>327</v>
      </c>
      <c r="O29" s="83" t="s">
        <v>23</v>
      </c>
      <c r="P29" s="81" t="str">
        <f>月菜單!M29</f>
        <v>深色蔬菜</v>
      </c>
      <c r="Q29" s="82" t="s">
        <v>26</v>
      </c>
      <c r="R29" s="83" t="s">
        <v>23</v>
      </c>
      <c r="S29" s="81" t="str">
        <f>月菜單!M30</f>
        <v>日式味噌湯</v>
      </c>
      <c r="T29" s="81" t="s">
        <v>25</v>
      </c>
      <c r="U29" s="83" t="s">
        <v>23</v>
      </c>
      <c r="V29" s="964"/>
      <c r="W29" s="84" t="s">
        <v>2</v>
      </c>
      <c r="X29" s="85" t="s">
        <v>27</v>
      </c>
      <c r="Y29" s="118">
        <f>AB30</f>
        <v>5.7</v>
      </c>
      <c r="Z29" s="55"/>
      <c r="AA29" s="874"/>
      <c r="AB29" s="875"/>
      <c r="AC29" s="874" t="s">
        <v>28</v>
      </c>
      <c r="AD29" s="874" t="s">
        <v>29</v>
      </c>
      <c r="AE29" s="874" t="s">
        <v>30</v>
      </c>
      <c r="AF29" s="874" t="s">
        <v>31</v>
      </c>
      <c r="AG29" s="878"/>
      <c r="AH29" s="175"/>
    </row>
    <row r="30" spans="1:34" ht="27.9" customHeight="1">
      <c r="B30" s="88" t="s">
        <v>32</v>
      </c>
      <c r="C30" s="963"/>
      <c r="D30" s="89" t="s">
        <v>33</v>
      </c>
      <c r="E30" s="89"/>
      <c r="F30" s="89">
        <v>80</v>
      </c>
      <c r="G30" s="456" t="s">
        <v>224</v>
      </c>
      <c r="H30" s="92"/>
      <c r="I30" s="92">
        <v>60</v>
      </c>
      <c r="J30" s="656" t="s">
        <v>323</v>
      </c>
      <c r="K30" s="671" t="s">
        <v>318</v>
      </c>
      <c r="L30" s="656">
        <v>40</v>
      </c>
      <c r="M30" s="656" t="s">
        <v>325</v>
      </c>
      <c r="N30" s="671" t="s">
        <v>368</v>
      </c>
      <c r="O30" s="655">
        <v>30</v>
      </c>
      <c r="P30" s="463" t="str">
        <f>P29</f>
        <v>深色蔬菜</v>
      </c>
      <c r="Q30" s="89"/>
      <c r="R30" s="92">
        <v>100</v>
      </c>
      <c r="S30" s="471" t="s">
        <v>237</v>
      </c>
      <c r="T30" s="465"/>
      <c r="U30" s="465">
        <v>10</v>
      </c>
      <c r="V30" s="965"/>
      <c r="W30" s="93">
        <f>AE35</f>
        <v>96.5</v>
      </c>
      <c r="X30" s="94" t="s">
        <v>35</v>
      </c>
      <c r="Y30" s="121">
        <f>AB31</f>
        <v>1.9</v>
      </c>
      <c r="Z30" s="68"/>
      <c r="AA30" s="876" t="s">
        <v>36</v>
      </c>
      <c r="AB30" s="875">
        <v>5.7</v>
      </c>
      <c r="AC30" s="875">
        <f>AB30*2</f>
        <v>11.4</v>
      </c>
      <c r="AD30" s="875"/>
      <c r="AE30" s="875">
        <f>AB30*15</f>
        <v>85.5</v>
      </c>
      <c r="AF30" s="875">
        <f>AC30*4+AE30*4</f>
        <v>387.6</v>
      </c>
    </row>
    <row r="31" spans="1:34" ht="27.9" customHeight="1">
      <c r="B31" s="88">
        <v>15</v>
      </c>
      <c r="C31" s="963"/>
      <c r="D31" s="89" t="s">
        <v>71</v>
      </c>
      <c r="E31" s="89"/>
      <c r="F31" s="89">
        <v>55</v>
      </c>
      <c r="G31" s="456"/>
      <c r="H31" s="92"/>
      <c r="I31" s="92"/>
      <c r="J31" s="656"/>
      <c r="K31" s="656"/>
      <c r="L31" s="656"/>
      <c r="M31" s="655" t="s">
        <v>326</v>
      </c>
      <c r="N31" s="671" t="s">
        <v>369</v>
      </c>
      <c r="O31" s="655">
        <v>20</v>
      </c>
      <c r="P31" s="92"/>
      <c r="Q31" s="92"/>
      <c r="R31" s="92"/>
      <c r="S31" s="656" t="s">
        <v>328</v>
      </c>
      <c r="T31" s="657"/>
      <c r="U31" s="655">
        <v>5</v>
      </c>
      <c r="V31" s="965"/>
      <c r="W31" s="97" t="s">
        <v>1</v>
      </c>
      <c r="X31" s="98" t="s">
        <v>39</v>
      </c>
      <c r="Y31" s="121">
        <f>AB32</f>
        <v>2.2000000000000002</v>
      </c>
      <c r="Z31" s="55"/>
      <c r="AA31" s="880" t="s">
        <v>40</v>
      </c>
      <c r="AB31" s="875">
        <v>1.9</v>
      </c>
      <c r="AC31" s="881">
        <f>AB31*7</f>
        <v>13.299999999999999</v>
      </c>
      <c r="AD31" s="875">
        <f>AB31*5</f>
        <v>9.5</v>
      </c>
      <c r="AE31" s="875" t="s">
        <v>41</v>
      </c>
      <c r="AF31" s="882">
        <f>AC31*4+AD31*9</f>
        <v>138.69999999999999</v>
      </c>
    </row>
    <row r="32" spans="1:34" ht="27.9" customHeight="1">
      <c r="B32" s="88" t="s">
        <v>42</v>
      </c>
      <c r="C32" s="963"/>
      <c r="D32" s="101"/>
      <c r="E32" s="101"/>
      <c r="F32" s="92"/>
      <c r="G32" s="456"/>
      <c r="H32" s="101"/>
      <c r="I32" s="92"/>
      <c r="J32" s="656"/>
      <c r="K32" s="657"/>
      <c r="L32" s="655"/>
      <c r="M32" s="461"/>
      <c r="N32" s="462"/>
      <c r="O32" s="461"/>
      <c r="P32" s="92"/>
      <c r="Q32" s="101"/>
      <c r="R32" s="92"/>
      <c r="S32" s="655"/>
      <c r="T32" s="657"/>
      <c r="U32" s="655"/>
      <c r="V32" s="965"/>
      <c r="W32" s="93">
        <f>AD35</f>
        <v>21.5</v>
      </c>
      <c r="X32" s="98" t="s">
        <v>43</v>
      </c>
      <c r="Y32" s="121">
        <f>AB33</f>
        <v>2.4</v>
      </c>
      <c r="Z32" s="68"/>
      <c r="AA32" s="874" t="s">
        <v>44</v>
      </c>
      <c r="AB32" s="875">
        <v>2.2000000000000002</v>
      </c>
      <c r="AC32" s="875">
        <f>AB32*1</f>
        <v>2.2000000000000002</v>
      </c>
      <c r="AD32" s="875" t="s">
        <v>41</v>
      </c>
      <c r="AE32" s="875">
        <f>AB32*5</f>
        <v>11</v>
      </c>
      <c r="AF32" s="875">
        <f>AC32*4+AE32*4</f>
        <v>52.8</v>
      </c>
    </row>
    <row r="33" spans="2:33" ht="27.9" customHeight="1">
      <c r="B33" s="967" t="s">
        <v>73</v>
      </c>
      <c r="C33" s="963"/>
      <c r="D33" s="101"/>
      <c r="E33" s="101"/>
      <c r="F33" s="92"/>
      <c r="G33" s="92"/>
      <c r="H33" s="101"/>
      <c r="I33" s="92"/>
      <c r="J33" s="656"/>
      <c r="K33" s="654"/>
      <c r="L33" s="656"/>
      <c r="M33" s="614"/>
      <c r="N33" s="462"/>
      <c r="O33" s="461"/>
      <c r="P33" s="92"/>
      <c r="Q33" s="101"/>
      <c r="R33" s="92"/>
      <c r="S33" s="636"/>
      <c r="T33" s="643"/>
      <c r="U33" s="655"/>
      <c r="V33" s="965"/>
      <c r="W33" s="97" t="s">
        <v>3</v>
      </c>
      <c r="X33" s="98" t="s">
        <v>46</v>
      </c>
      <c r="Y33" s="121">
        <f>AB34</f>
        <v>0</v>
      </c>
      <c r="Z33" s="55"/>
      <c r="AA33" s="874" t="s">
        <v>47</v>
      </c>
      <c r="AB33" s="875">
        <v>2.4</v>
      </c>
      <c r="AC33" s="875"/>
      <c r="AD33" s="875">
        <f>AB33*5</f>
        <v>12</v>
      </c>
      <c r="AE33" s="875" t="s">
        <v>41</v>
      </c>
      <c r="AF33" s="875">
        <f>AD33*9</f>
        <v>108</v>
      </c>
    </row>
    <row r="34" spans="2:33" ht="27.9" customHeight="1">
      <c r="B34" s="967"/>
      <c r="C34" s="963"/>
      <c r="D34" s="101"/>
      <c r="E34" s="101"/>
      <c r="F34" s="92"/>
      <c r="G34" s="92"/>
      <c r="H34" s="101"/>
      <c r="I34" s="92"/>
      <c r="J34" s="656"/>
      <c r="K34" s="656"/>
      <c r="L34" s="654"/>
      <c r="M34" s="655"/>
      <c r="N34" s="658"/>
      <c r="O34" s="655"/>
      <c r="P34" s="92"/>
      <c r="Q34" s="101"/>
      <c r="R34" s="92"/>
      <c r="S34" s="636"/>
      <c r="T34" s="643"/>
      <c r="U34" s="655"/>
      <c r="V34" s="965"/>
      <c r="W34" s="93">
        <f>AC35</f>
        <v>26.9</v>
      </c>
      <c r="X34" s="102" t="s">
        <v>48</v>
      </c>
      <c r="Y34" s="121">
        <v>0</v>
      </c>
      <c r="Z34" s="68"/>
      <c r="AA34" s="874" t="s">
        <v>49</v>
      </c>
      <c r="AB34" s="875">
        <v>0</v>
      </c>
      <c r="AE34" s="874">
        <f>AB34*15</f>
        <v>0</v>
      </c>
    </row>
    <row r="35" spans="2:33" ht="27.9" customHeight="1">
      <c r="B35" s="103" t="s">
        <v>50</v>
      </c>
      <c r="C35" s="104"/>
      <c r="D35" s="101"/>
      <c r="E35" s="101"/>
      <c r="F35" s="92"/>
      <c r="G35" s="92"/>
      <c r="H35" s="101"/>
      <c r="I35" s="92"/>
      <c r="J35" s="656"/>
      <c r="K35" s="656"/>
      <c r="L35" s="654"/>
      <c r="M35" s="461"/>
      <c r="N35" s="462"/>
      <c r="O35" s="461"/>
      <c r="P35" s="92"/>
      <c r="Q35" s="101"/>
      <c r="R35" s="92"/>
      <c r="S35" s="465"/>
      <c r="T35" s="466"/>
      <c r="U35" s="465"/>
      <c r="V35" s="965"/>
      <c r="W35" s="97" t="s">
        <v>51</v>
      </c>
      <c r="X35" s="105"/>
      <c r="Y35" s="121"/>
      <c r="Z35" s="55"/>
      <c r="AC35" s="874">
        <f>SUM(AC30:AC34)</f>
        <v>26.9</v>
      </c>
      <c r="AD35" s="874">
        <f>SUM(AD30:AD34)</f>
        <v>21.5</v>
      </c>
      <c r="AE35" s="874">
        <f>SUM(AE30:AE34)</f>
        <v>96.5</v>
      </c>
      <c r="AF35" s="874">
        <f>AC35*4+AD35*9+AE35*4</f>
        <v>687.1</v>
      </c>
    </row>
    <row r="36" spans="2:33" ht="27.9" customHeight="1">
      <c r="B36" s="114"/>
      <c r="C36" s="115"/>
      <c r="D36" s="101"/>
      <c r="E36" s="101"/>
      <c r="F36" s="92"/>
      <c r="G36" s="92"/>
      <c r="H36" s="101"/>
      <c r="I36" s="92"/>
      <c r="J36" s="658"/>
      <c r="K36" s="657"/>
      <c r="L36" s="655"/>
      <c r="M36" s="461"/>
      <c r="N36" s="462"/>
      <c r="O36" s="461"/>
      <c r="P36" s="92"/>
      <c r="Q36" s="101"/>
      <c r="R36" s="92"/>
      <c r="S36" s="465"/>
      <c r="T36" s="466"/>
      <c r="U36" s="465"/>
      <c r="V36" s="966"/>
      <c r="W36" s="93">
        <f>(W30*4)+(W32*9)+(W34*4)</f>
        <v>687.1</v>
      </c>
      <c r="X36" s="168"/>
      <c r="Y36" s="121"/>
      <c r="Z36" s="68"/>
      <c r="AC36" s="883">
        <f>AC35*4/AF35</f>
        <v>0.15660020375491193</v>
      </c>
      <c r="AD36" s="883">
        <f>AD35*9/AF35</f>
        <v>0.28161839615776452</v>
      </c>
      <c r="AE36" s="883">
        <f>AE35*4/AF35</f>
        <v>0.56178140008732347</v>
      </c>
    </row>
    <row r="37" spans="2:33" s="87" customFormat="1" ht="44.4">
      <c r="B37" s="80">
        <v>4</v>
      </c>
      <c r="C37" s="963"/>
      <c r="D37" s="81" t="str">
        <f>月菜單!Q25</f>
        <v>五穀飯</v>
      </c>
      <c r="E37" s="689" t="s">
        <v>22</v>
      </c>
      <c r="F37" s="83" t="s">
        <v>23</v>
      </c>
      <c r="G37" s="81" t="str">
        <f>月菜單!Q26</f>
        <v>板烤雞排</v>
      </c>
      <c r="H37" s="81" t="s">
        <v>70</v>
      </c>
      <c r="I37" s="83" t="s">
        <v>53</v>
      </c>
      <c r="J37" s="81" t="str">
        <f>月菜單!Q27</f>
        <v>炸蔬菜天婦羅(炸)</v>
      </c>
      <c r="K37" s="81" t="s">
        <v>94</v>
      </c>
      <c r="L37" s="83" t="s">
        <v>53</v>
      </c>
      <c r="M37" s="81" t="str">
        <f>月菜單!Q28</f>
        <v>百頁菇菇(豆)</v>
      </c>
      <c r="N37" s="81" t="s">
        <v>25</v>
      </c>
      <c r="O37" s="83" t="s">
        <v>23</v>
      </c>
      <c r="P37" s="81" t="str">
        <f>月菜單!Q29</f>
        <v>淺色蔬菜</v>
      </c>
      <c r="Q37" s="82" t="s">
        <v>26</v>
      </c>
      <c r="R37" s="83" t="s">
        <v>23</v>
      </c>
      <c r="S37" s="464" t="str">
        <f>月菜單!Q30</f>
        <v>薑絲紫菜湯</v>
      </c>
      <c r="T37" s="464" t="s">
        <v>25</v>
      </c>
      <c r="U37" s="83" t="s">
        <v>23</v>
      </c>
      <c r="V37" s="978"/>
      <c r="W37" s="665" t="s">
        <v>2</v>
      </c>
      <c r="X37" s="85" t="s">
        <v>86</v>
      </c>
      <c r="Y37" s="118">
        <f>AB38</f>
        <v>5.7</v>
      </c>
      <c r="Z37" s="55"/>
      <c r="AA37" s="874"/>
      <c r="AB37" s="875"/>
      <c r="AC37" s="874" t="s">
        <v>28</v>
      </c>
      <c r="AD37" s="874" t="s">
        <v>29</v>
      </c>
      <c r="AE37" s="874" t="s">
        <v>30</v>
      </c>
      <c r="AF37" s="874" t="s">
        <v>31</v>
      </c>
      <c r="AG37" s="878"/>
    </row>
    <row r="38" spans="2:33" ht="27.9" customHeight="1">
      <c r="B38" s="88" t="s">
        <v>32</v>
      </c>
      <c r="C38" s="963"/>
      <c r="D38" s="690" t="s">
        <v>33</v>
      </c>
      <c r="E38" s="688"/>
      <c r="F38" s="688">
        <v>70</v>
      </c>
      <c r="G38" s="655" t="s">
        <v>275</v>
      </c>
      <c r="H38" s="140"/>
      <c r="I38" s="92">
        <v>50</v>
      </c>
      <c r="J38" s="656" t="s">
        <v>220</v>
      </c>
      <c r="K38" s="656"/>
      <c r="L38" s="656">
        <v>25</v>
      </c>
      <c r="M38" s="655" t="s">
        <v>320</v>
      </c>
      <c r="N38" s="657"/>
      <c r="O38" s="655">
        <v>30</v>
      </c>
      <c r="P38" s="471" t="str">
        <f>P37</f>
        <v>淺色蔬菜</v>
      </c>
      <c r="Q38" s="89"/>
      <c r="R38" s="92">
        <v>100</v>
      </c>
      <c r="S38" s="671" t="s">
        <v>356</v>
      </c>
      <c r="T38" s="671"/>
      <c r="U38" s="671">
        <v>10</v>
      </c>
      <c r="V38" s="979"/>
      <c r="W38" s="666">
        <f>AE43</f>
        <v>96.5</v>
      </c>
      <c r="X38" s="94" t="s">
        <v>87</v>
      </c>
      <c r="Y38" s="121">
        <f>AB39</f>
        <v>2</v>
      </c>
      <c r="Z38" s="68"/>
      <c r="AA38" s="876" t="s">
        <v>36</v>
      </c>
      <c r="AB38" s="875">
        <v>5.7</v>
      </c>
      <c r="AC38" s="875">
        <f>AB38*2</f>
        <v>11.4</v>
      </c>
      <c r="AD38" s="875"/>
      <c r="AE38" s="875">
        <f>AB38*15</f>
        <v>85.5</v>
      </c>
      <c r="AF38" s="875">
        <f>AC38*4+AE38*4</f>
        <v>387.6</v>
      </c>
    </row>
    <row r="39" spans="2:33" ht="27.9" customHeight="1">
      <c r="B39" s="88">
        <v>16</v>
      </c>
      <c r="C39" s="963"/>
      <c r="D39" s="688" t="s">
        <v>276</v>
      </c>
      <c r="E39" s="688"/>
      <c r="F39" s="688">
        <v>35</v>
      </c>
      <c r="G39" s="92"/>
      <c r="H39" s="92"/>
      <c r="I39" s="92"/>
      <c r="J39" s="656" t="s">
        <v>286</v>
      </c>
      <c r="K39" s="656"/>
      <c r="L39" s="656">
        <v>15</v>
      </c>
      <c r="M39" s="472" t="s">
        <v>236</v>
      </c>
      <c r="N39" s="655" t="s">
        <v>278</v>
      </c>
      <c r="O39" s="92">
        <v>10</v>
      </c>
      <c r="P39" s="91"/>
      <c r="Q39" s="91"/>
      <c r="R39" s="91"/>
      <c r="S39" s="671" t="s">
        <v>354</v>
      </c>
      <c r="T39" s="671"/>
      <c r="U39" s="671">
        <v>2</v>
      </c>
      <c r="V39" s="979"/>
      <c r="W39" s="667" t="s">
        <v>1</v>
      </c>
      <c r="X39" s="98" t="s">
        <v>88</v>
      </c>
      <c r="Y39" s="121">
        <f>AB40</f>
        <v>2.2000000000000002</v>
      </c>
      <c r="Z39" s="55"/>
      <c r="AA39" s="880" t="s">
        <v>40</v>
      </c>
      <c r="AB39" s="875">
        <v>2</v>
      </c>
      <c r="AC39" s="881">
        <f>AB39*7</f>
        <v>14</v>
      </c>
      <c r="AD39" s="875">
        <f>AB39*5</f>
        <v>10</v>
      </c>
      <c r="AE39" s="875" t="s">
        <v>41</v>
      </c>
      <c r="AF39" s="882">
        <f>AC39*4+AD39*9</f>
        <v>146</v>
      </c>
    </row>
    <row r="40" spans="2:33" ht="27.9" customHeight="1">
      <c r="B40" s="88" t="s">
        <v>42</v>
      </c>
      <c r="C40" s="963"/>
      <c r="D40" s="671"/>
      <c r="E40" s="671"/>
      <c r="F40" s="671"/>
      <c r="G40" s="92"/>
      <c r="H40" s="101"/>
      <c r="I40" s="92"/>
      <c r="J40" s="656"/>
      <c r="K40" s="656"/>
      <c r="L40" s="656"/>
      <c r="M40" s="692" t="s">
        <v>37</v>
      </c>
      <c r="N40" s="691"/>
      <c r="O40" s="692">
        <v>5</v>
      </c>
      <c r="P40" s="91"/>
      <c r="Q40" s="91"/>
      <c r="R40" s="91"/>
      <c r="S40" s="656"/>
      <c r="T40" s="657"/>
      <c r="U40" s="655"/>
      <c r="V40" s="979"/>
      <c r="W40" s="666">
        <f>(Y38*5)+(Y40*5)</f>
        <v>22.5</v>
      </c>
      <c r="X40" s="98" t="s">
        <v>89</v>
      </c>
      <c r="Y40" s="121">
        <f>AB41</f>
        <v>2.5</v>
      </c>
      <c r="Z40" s="68"/>
      <c r="AA40" s="874" t="s">
        <v>44</v>
      </c>
      <c r="AB40" s="875">
        <v>2.2000000000000002</v>
      </c>
      <c r="AC40" s="875">
        <f>AB40*1</f>
        <v>2.2000000000000002</v>
      </c>
      <c r="AD40" s="875" t="s">
        <v>41</v>
      </c>
      <c r="AE40" s="875">
        <f>AB40*5</f>
        <v>11</v>
      </c>
      <c r="AF40" s="875">
        <f>AC40*4+AE40*4</f>
        <v>52.8</v>
      </c>
    </row>
    <row r="41" spans="2:33" ht="27.9" customHeight="1">
      <c r="B41" s="967" t="s">
        <v>75</v>
      </c>
      <c r="C41" s="977"/>
      <c r="D41" s="676"/>
      <c r="E41" s="672"/>
      <c r="F41" s="673"/>
      <c r="G41" s="671"/>
      <c r="H41" s="89"/>
      <c r="I41" s="92"/>
      <c r="J41" s="402"/>
      <c r="K41" s="657"/>
      <c r="L41" s="656"/>
      <c r="M41" s="654"/>
      <c r="N41" s="636"/>
      <c r="O41" s="654"/>
      <c r="P41" s="91"/>
      <c r="Q41" s="91"/>
      <c r="R41" s="91"/>
      <c r="S41" s="656"/>
      <c r="T41" s="656"/>
      <c r="U41" s="656"/>
      <c r="V41" s="979"/>
      <c r="W41" s="667" t="s">
        <v>3</v>
      </c>
      <c r="X41" s="98" t="s">
        <v>90</v>
      </c>
      <c r="Y41" s="121">
        <f>AB42</f>
        <v>0</v>
      </c>
      <c r="Z41" s="55"/>
      <c r="AA41" s="874" t="s">
        <v>47</v>
      </c>
      <c r="AB41" s="875">
        <v>2.5</v>
      </c>
      <c r="AC41" s="875"/>
      <c r="AD41" s="875">
        <f>AB41*5</f>
        <v>12.5</v>
      </c>
      <c r="AE41" s="875" t="s">
        <v>41</v>
      </c>
      <c r="AF41" s="875">
        <f>AD41*9</f>
        <v>112.5</v>
      </c>
    </row>
    <row r="42" spans="2:33" ht="27.9" customHeight="1">
      <c r="B42" s="967"/>
      <c r="C42" s="963"/>
      <c r="D42" s="468"/>
      <c r="E42" s="672"/>
      <c r="F42" s="467"/>
      <c r="G42" s="92"/>
      <c r="H42" s="101"/>
      <c r="I42" s="92"/>
      <c r="J42" s="655"/>
      <c r="K42" s="657"/>
      <c r="L42" s="655"/>
      <c r="M42" s="470"/>
      <c r="N42" s="90"/>
      <c r="O42" s="91"/>
      <c r="P42" s="91"/>
      <c r="Q42" s="91"/>
      <c r="R42" s="91"/>
      <c r="S42" s="655"/>
      <c r="T42" s="655"/>
      <c r="U42" s="655"/>
      <c r="V42" s="979"/>
      <c r="W42" s="666">
        <v>27</v>
      </c>
      <c r="X42" s="102" t="s">
        <v>91</v>
      </c>
      <c r="Y42" s="121">
        <v>0</v>
      </c>
      <c r="Z42" s="68"/>
      <c r="AA42" s="874" t="s">
        <v>49</v>
      </c>
      <c r="AE42" s="874">
        <f>AB42*15</f>
        <v>0</v>
      </c>
    </row>
    <row r="43" spans="2:33" ht="27.9" customHeight="1">
      <c r="B43" s="103" t="s">
        <v>50</v>
      </c>
      <c r="C43" s="104"/>
      <c r="D43" s="614"/>
      <c r="E43" s="672"/>
      <c r="F43" s="636"/>
      <c r="G43" s="92"/>
      <c r="H43" s="101"/>
      <c r="I43" s="92"/>
      <c r="J43" s="656"/>
      <c r="K43" s="657"/>
      <c r="L43" s="655"/>
      <c r="M43" s="655"/>
      <c r="N43" s="655"/>
      <c r="O43" s="655"/>
      <c r="P43" s="173"/>
      <c r="Q43" s="173"/>
      <c r="R43" s="173"/>
      <c r="S43" s="636"/>
      <c r="T43" s="643"/>
      <c r="U43" s="655"/>
      <c r="V43" s="979"/>
      <c r="W43" s="667" t="s">
        <v>51</v>
      </c>
      <c r="X43" s="105"/>
      <c r="Y43" s="121"/>
      <c r="Z43" s="55"/>
      <c r="AC43" s="874">
        <f>SUM(AC38:AC42)</f>
        <v>27.599999999999998</v>
      </c>
      <c r="AD43" s="874">
        <f>SUM(AD38:AD42)</f>
        <v>22.5</v>
      </c>
      <c r="AE43" s="874">
        <f>SUM(AE38:AE42)</f>
        <v>96.5</v>
      </c>
      <c r="AF43" s="874">
        <f>AC43*4+AD43*9+AE43*4</f>
        <v>698.9</v>
      </c>
    </row>
    <row r="44" spans="2:33" ht="27.9" customHeight="1" thickBot="1">
      <c r="B44" s="172"/>
      <c r="C44" s="115"/>
      <c r="D44" s="675"/>
      <c r="E44" s="670"/>
      <c r="F44" s="664"/>
      <c r="G44" s="136"/>
      <c r="H44" s="154"/>
      <c r="I44" s="136"/>
      <c r="J44" s="628"/>
      <c r="K44" s="627"/>
      <c r="L44" s="628"/>
      <c r="M44" s="136"/>
      <c r="N44" s="154"/>
      <c r="O44" s="136"/>
      <c r="P44" s="136"/>
      <c r="Q44" s="154"/>
      <c r="R44" s="136"/>
      <c r="S44" s="664"/>
      <c r="T44" s="152"/>
      <c r="U44" s="469"/>
      <c r="V44" s="980"/>
      <c r="W44" s="668">
        <f>(W38*4)+(W40*9)+(W42*4)</f>
        <v>696.5</v>
      </c>
      <c r="X44" s="116"/>
      <c r="Y44" s="142"/>
      <c r="Z44" s="68"/>
      <c r="AC44" s="883">
        <f>AC43*4/AF43</f>
        <v>0.15796251251967378</v>
      </c>
      <c r="AD44" s="883">
        <f>AD43*9/AF43</f>
        <v>0.2897410216053799</v>
      </c>
      <c r="AE44" s="883">
        <f>AE43*4/AF43</f>
        <v>0.55229646587494641</v>
      </c>
    </row>
    <row r="45" spans="2:33" ht="39.6" customHeight="1">
      <c r="C45" s="55"/>
      <c r="D45" s="974"/>
      <c r="E45" s="975"/>
      <c r="F45" s="975"/>
      <c r="G45" s="975"/>
      <c r="H45" s="975"/>
      <c r="I45" s="975"/>
      <c r="J45" s="975"/>
      <c r="K45" s="975"/>
      <c r="L45" s="975"/>
      <c r="M45" s="975"/>
      <c r="N45" s="975"/>
      <c r="O45" s="975"/>
      <c r="P45" s="975"/>
      <c r="Q45" s="975"/>
      <c r="R45" s="975"/>
      <c r="S45" s="975"/>
      <c r="T45" s="975"/>
      <c r="U45" s="975"/>
      <c r="V45" s="975"/>
      <c r="W45" s="975"/>
      <c r="X45" s="975"/>
      <c r="Y45" s="975"/>
      <c r="Z45" s="158"/>
    </row>
    <row r="46" spans="2:33">
      <c r="B46" s="56"/>
      <c r="D46" s="972"/>
      <c r="E46" s="972"/>
      <c r="F46" s="973"/>
      <c r="G46" s="973"/>
      <c r="H46" s="159"/>
      <c r="I46" s="55"/>
      <c r="J46" s="55"/>
      <c r="K46" s="159"/>
      <c r="L46" s="55"/>
      <c r="N46" s="159"/>
      <c r="O46" s="55"/>
      <c r="Q46" s="159"/>
      <c r="R46" s="55"/>
      <c r="T46" s="159"/>
      <c r="U46" s="55"/>
      <c r="V46" s="160"/>
      <c r="Y46" s="163"/>
    </row>
    <row r="47" spans="2:33">
      <c r="Y47" s="163"/>
    </row>
    <row r="48" spans="2:33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23" right="0.17" top="0.18" bottom="0.17" header="0.5" footer="0.23"/>
  <pageSetup paperSize="9"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2"/>
  <sheetViews>
    <sheetView view="pageBreakPreview" zoomScale="55" zoomScaleNormal="55" zoomScaleSheetLayoutView="55" workbookViewId="0">
      <selection activeCell="AA1" sqref="AA1:AG1048576"/>
    </sheetView>
  </sheetViews>
  <sheetFormatPr defaultColWidth="9" defaultRowHeight="21"/>
  <cols>
    <col min="1" max="1" width="1.88671875" style="199" customWidth="1"/>
    <col min="2" max="2" width="4.88671875" style="215" customWidth="1"/>
    <col min="3" max="3" width="0" style="199" hidden="1" customWidth="1"/>
    <col min="4" max="4" width="18.6640625" style="199" customWidth="1"/>
    <col min="5" max="5" width="5.6640625" style="216" customWidth="1"/>
    <col min="6" max="6" width="9.6640625" style="199" customWidth="1"/>
    <col min="7" max="7" width="18.6640625" style="199" customWidth="1"/>
    <col min="8" max="8" width="5.6640625" style="216" customWidth="1"/>
    <col min="9" max="9" width="9.6640625" style="199" customWidth="1"/>
    <col min="10" max="10" width="18.6640625" style="199" customWidth="1"/>
    <col min="11" max="11" width="5.6640625" style="216" customWidth="1"/>
    <col min="12" max="12" width="9.6640625" style="199" customWidth="1"/>
    <col min="13" max="13" width="18.6640625" style="199" customWidth="1"/>
    <col min="14" max="14" width="7" style="216" customWidth="1"/>
    <col min="15" max="15" width="9.6640625" style="199" customWidth="1"/>
    <col min="16" max="16" width="18.6640625" style="199" customWidth="1"/>
    <col min="17" max="17" width="5.6640625" style="216" customWidth="1"/>
    <col min="18" max="18" width="9.6640625" style="199" customWidth="1"/>
    <col min="19" max="19" width="18.6640625" style="199" customWidth="1"/>
    <col min="20" max="20" width="5.6640625" style="216" customWidth="1"/>
    <col min="21" max="21" width="9.6640625" style="199" customWidth="1"/>
    <col min="22" max="22" width="5.21875" style="222" customWidth="1"/>
    <col min="23" max="23" width="11.77734375" style="220" customWidth="1"/>
    <col min="24" max="24" width="11.21875" style="162" customWidth="1"/>
    <col min="25" max="25" width="6.6640625" style="223" customWidth="1"/>
    <col min="26" max="26" width="6.6640625" style="199" customWidth="1"/>
    <col min="27" max="27" width="6" style="874" customWidth="1"/>
    <col min="28" max="28" width="5.44140625" style="875" customWidth="1"/>
    <col min="29" max="29" width="7.77734375" style="874" customWidth="1"/>
    <col min="30" max="30" width="8" style="874" customWidth="1"/>
    <col min="31" max="31" width="7.88671875" style="874" customWidth="1"/>
    <col min="32" max="32" width="7.44140625" style="874" customWidth="1"/>
    <col min="33" max="33" width="9" style="879" customWidth="1"/>
    <col min="34" max="34" width="9" style="199" customWidth="1"/>
    <col min="35" max="16384" width="9" style="199"/>
  </cols>
  <sheetData>
    <row r="1" spans="1:33" s="177" customFormat="1" ht="39">
      <c r="B1" s="968" t="s">
        <v>423</v>
      </c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176"/>
      <c r="AA1" s="874"/>
      <c r="AB1" s="875"/>
      <c r="AC1" s="874"/>
      <c r="AD1" s="874"/>
      <c r="AE1" s="874"/>
      <c r="AF1" s="874"/>
      <c r="AG1" s="874"/>
    </row>
    <row r="2" spans="1:33" s="177" customFormat="1" ht="16.5" customHeight="1">
      <c r="B2" s="984"/>
      <c r="C2" s="985"/>
      <c r="D2" s="985"/>
      <c r="E2" s="985"/>
      <c r="F2" s="985"/>
      <c r="G2" s="985"/>
      <c r="H2" s="179"/>
      <c r="I2" s="176"/>
      <c r="J2" s="176"/>
      <c r="K2" s="179"/>
      <c r="L2" s="176"/>
      <c r="M2" s="176"/>
      <c r="N2" s="179"/>
      <c r="O2" s="176"/>
      <c r="P2" s="176"/>
      <c r="Q2" s="179"/>
      <c r="R2" s="176"/>
      <c r="S2" s="176"/>
      <c r="T2" s="179"/>
      <c r="U2" s="176"/>
      <c r="V2" s="180"/>
      <c r="W2" s="181"/>
      <c r="X2" s="60"/>
      <c r="Y2" s="181"/>
      <c r="Z2" s="176"/>
      <c r="AA2" s="874"/>
      <c r="AB2" s="875"/>
      <c r="AC2" s="874"/>
      <c r="AD2" s="874"/>
      <c r="AE2" s="874"/>
      <c r="AF2" s="874"/>
      <c r="AG2" s="874"/>
    </row>
    <row r="3" spans="1:33" s="177" customFormat="1" ht="31.5" customHeight="1" thickBot="1">
      <c r="B3" s="61" t="s">
        <v>10</v>
      </c>
      <c r="C3" s="182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T3" s="183"/>
      <c r="U3" s="183"/>
      <c r="V3" s="184"/>
      <c r="W3" s="185"/>
      <c r="X3" s="66"/>
      <c r="Y3" s="186"/>
      <c r="Z3" s="187"/>
      <c r="AA3" s="874"/>
      <c r="AB3" s="875"/>
      <c r="AC3" s="874"/>
      <c r="AD3" s="874"/>
      <c r="AE3" s="874"/>
      <c r="AF3" s="874"/>
      <c r="AG3" s="874"/>
    </row>
    <row r="4" spans="1:33" s="196" customFormat="1" ht="159.6">
      <c r="B4" s="188" t="s">
        <v>11</v>
      </c>
      <c r="C4" s="189" t="s">
        <v>12</v>
      </c>
      <c r="D4" s="190" t="s">
        <v>13</v>
      </c>
      <c r="E4" s="72" t="s">
        <v>14</v>
      </c>
      <c r="F4" s="190"/>
      <c r="G4" s="190" t="s">
        <v>15</v>
      </c>
      <c r="H4" s="72" t="s">
        <v>14</v>
      </c>
      <c r="I4" s="190"/>
      <c r="J4" s="190" t="s">
        <v>16</v>
      </c>
      <c r="K4" s="72" t="s">
        <v>14</v>
      </c>
      <c r="L4" s="191"/>
      <c r="M4" s="190" t="s">
        <v>16</v>
      </c>
      <c r="N4" s="72" t="s">
        <v>14</v>
      </c>
      <c r="O4" s="190"/>
      <c r="P4" s="190" t="s">
        <v>16</v>
      </c>
      <c r="Q4" s="72" t="s">
        <v>14</v>
      </c>
      <c r="R4" s="190"/>
      <c r="S4" s="192" t="s">
        <v>17</v>
      </c>
      <c r="T4" s="72" t="s">
        <v>14</v>
      </c>
      <c r="U4" s="190"/>
      <c r="V4" s="74" t="s">
        <v>76</v>
      </c>
      <c r="W4" s="193" t="s">
        <v>19</v>
      </c>
      <c r="X4" s="76" t="s">
        <v>20</v>
      </c>
      <c r="Y4" s="194" t="s">
        <v>21</v>
      </c>
      <c r="Z4" s="195"/>
      <c r="AA4" s="876"/>
      <c r="AB4" s="875"/>
      <c r="AC4" s="874"/>
      <c r="AD4" s="874"/>
      <c r="AE4" s="874"/>
      <c r="AF4" s="874"/>
      <c r="AG4" s="877"/>
    </row>
    <row r="5" spans="1:33" s="197" customFormat="1" ht="65.099999999999994" customHeight="1">
      <c r="B5" s="80">
        <v>4</v>
      </c>
      <c r="C5" s="981"/>
      <c r="D5" s="82" t="str">
        <f>月菜單!A35</f>
        <v>白米飯</v>
      </c>
      <c r="E5" s="82" t="s">
        <v>22</v>
      </c>
      <c r="F5" s="83" t="s">
        <v>23</v>
      </c>
      <c r="G5" s="82" t="str">
        <f>月菜單!A36</f>
        <v>元氣豬排</v>
      </c>
      <c r="H5" s="620" t="s">
        <v>70</v>
      </c>
      <c r="I5" s="83" t="s">
        <v>53</v>
      </c>
      <c r="J5" s="82" t="str">
        <f>月菜單!A37</f>
        <v>咖哩雞</v>
      </c>
      <c r="K5" s="620" t="s">
        <v>197</v>
      </c>
      <c r="L5" s="83" t="s">
        <v>53</v>
      </c>
      <c r="M5" s="82" t="str">
        <f>月菜單!A38</f>
        <v>起司炒蛋</v>
      </c>
      <c r="N5" s="620" t="s">
        <v>56</v>
      </c>
      <c r="O5" s="83" t="s">
        <v>23</v>
      </c>
      <c r="P5" s="82" t="str">
        <f>月菜單!A39</f>
        <v>深色蔬菜</v>
      </c>
      <c r="Q5" s="82" t="s">
        <v>26</v>
      </c>
      <c r="R5" s="83" t="s">
        <v>23</v>
      </c>
      <c r="S5" s="82" t="str">
        <f>月菜單!A40</f>
        <v>榨菜肉絲湯(醃)</v>
      </c>
      <c r="T5" s="82" t="s">
        <v>25</v>
      </c>
      <c r="U5" s="83" t="s">
        <v>23</v>
      </c>
      <c r="V5" s="978"/>
      <c r="W5" s="84" t="s">
        <v>2</v>
      </c>
      <c r="X5" s="117" t="s">
        <v>27</v>
      </c>
      <c r="Y5" s="86">
        <f>AB6</f>
        <v>5.7</v>
      </c>
      <c r="Z5" s="177"/>
      <c r="AA5" s="874"/>
      <c r="AB5" s="875"/>
      <c r="AC5" s="874" t="s">
        <v>28</v>
      </c>
      <c r="AD5" s="874" t="s">
        <v>29</v>
      </c>
      <c r="AE5" s="874" t="s">
        <v>30</v>
      </c>
      <c r="AF5" s="874" t="s">
        <v>31</v>
      </c>
      <c r="AG5" s="878"/>
    </row>
    <row r="6" spans="1:33" ht="27.9" customHeight="1">
      <c r="B6" s="198" t="s">
        <v>32</v>
      </c>
      <c r="C6" s="981"/>
      <c r="D6" s="89" t="s">
        <v>33</v>
      </c>
      <c r="E6" s="90"/>
      <c r="F6" s="91">
        <v>110</v>
      </c>
      <c r="G6" s="471" t="s">
        <v>238</v>
      </c>
      <c r="H6" s="92"/>
      <c r="I6" s="638">
        <v>40</v>
      </c>
      <c r="J6" s="639" t="s">
        <v>216</v>
      </c>
      <c r="K6" s="126"/>
      <c r="L6" s="638">
        <v>40</v>
      </c>
      <c r="M6" s="478" t="s">
        <v>274</v>
      </c>
      <c r="N6" s="91"/>
      <c r="O6" s="92">
        <v>35</v>
      </c>
      <c r="P6" s="655" t="str">
        <f>P5</f>
        <v>深色蔬菜</v>
      </c>
      <c r="Q6" s="89"/>
      <c r="R6" s="92">
        <v>100</v>
      </c>
      <c r="S6" s="483" t="s">
        <v>357</v>
      </c>
      <c r="T6" s="483"/>
      <c r="U6" s="482">
        <v>10</v>
      </c>
      <c r="V6" s="979"/>
      <c r="W6" s="93">
        <f>AE11</f>
        <v>95.5</v>
      </c>
      <c r="X6" s="120" t="s">
        <v>58</v>
      </c>
      <c r="Y6" s="95">
        <f>AB7</f>
        <v>1.9</v>
      </c>
      <c r="Z6" s="187"/>
      <c r="AA6" s="876" t="s">
        <v>59</v>
      </c>
      <c r="AB6" s="875">
        <v>5.7</v>
      </c>
      <c r="AC6" s="875">
        <f>AB6*2</f>
        <v>11.4</v>
      </c>
      <c r="AD6" s="875"/>
      <c r="AE6" s="875">
        <f>AB6*15</f>
        <v>85.5</v>
      </c>
      <c r="AF6" s="875">
        <f>AC6*4+AE6*4</f>
        <v>387.6</v>
      </c>
    </row>
    <row r="7" spans="1:33" ht="27.9" customHeight="1">
      <c r="B7" s="198">
        <v>19</v>
      </c>
      <c r="C7" s="981"/>
      <c r="D7" s="90"/>
      <c r="E7" s="90"/>
      <c r="F7" s="90"/>
      <c r="G7" s="92"/>
      <c r="H7" s="92"/>
      <c r="I7" s="92"/>
      <c r="J7" s="477" t="s">
        <v>200</v>
      </c>
      <c r="K7" s="477"/>
      <c r="L7" s="477">
        <v>10</v>
      </c>
      <c r="M7" s="475" t="s">
        <v>329</v>
      </c>
      <c r="N7" s="91"/>
      <c r="O7" s="91">
        <v>10</v>
      </c>
      <c r="P7" s="91"/>
      <c r="Q7" s="91"/>
      <c r="R7" s="91"/>
      <c r="S7" s="483" t="s">
        <v>358</v>
      </c>
      <c r="T7" s="483" t="s">
        <v>359</v>
      </c>
      <c r="U7" s="482">
        <v>20</v>
      </c>
      <c r="V7" s="979"/>
      <c r="W7" s="97" t="s">
        <v>1</v>
      </c>
      <c r="X7" s="124" t="s">
        <v>60</v>
      </c>
      <c r="Y7" s="95">
        <f>AB8</f>
        <v>2</v>
      </c>
      <c r="Z7" s="177"/>
      <c r="AA7" s="880" t="s">
        <v>61</v>
      </c>
      <c r="AB7" s="875">
        <v>1.9</v>
      </c>
      <c r="AC7" s="881">
        <f>AB7*7</f>
        <v>13.299999999999999</v>
      </c>
      <c r="AD7" s="875">
        <f>AB7*5</f>
        <v>9.5</v>
      </c>
      <c r="AE7" s="875" t="s">
        <v>4</v>
      </c>
      <c r="AF7" s="882">
        <f>AC7*4+AD7*9</f>
        <v>138.69999999999999</v>
      </c>
    </row>
    <row r="8" spans="1:33" ht="27.9" customHeight="1">
      <c r="B8" s="198" t="s">
        <v>42</v>
      </c>
      <c r="C8" s="981"/>
      <c r="D8" s="90"/>
      <c r="E8" s="90"/>
      <c r="F8" s="90"/>
      <c r="G8" s="91"/>
      <c r="H8" s="92"/>
      <c r="I8" s="92"/>
      <c r="J8" s="477" t="s">
        <v>212</v>
      </c>
      <c r="K8" s="481"/>
      <c r="L8" s="477">
        <v>10</v>
      </c>
      <c r="M8" s="89" t="s">
        <v>330</v>
      </c>
      <c r="N8" s="99"/>
      <c r="O8" s="92" t="s">
        <v>311</v>
      </c>
      <c r="P8" s="91"/>
      <c r="Q8" s="100"/>
      <c r="R8" s="91"/>
      <c r="S8" s="483"/>
      <c r="T8" s="483"/>
      <c r="U8" s="482"/>
      <c r="V8" s="979"/>
      <c r="W8" s="93">
        <f>AD11</f>
        <v>22</v>
      </c>
      <c r="X8" s="124" t="s">
        <v>62</v>
      </c>
      <c r="Y8" s="95">
        <f>AB9</f>
        <v>2.5</v>
      </c>
      <c r="Z8" s="187"/>
      <c r="AA8" s="874" t="s">
        <v>63</v>
      </c>
      <c r="AB8" s="875">
        <v>2</v>
      </c>
      <c r="AC8" s="875">
        <f>AB8*1</f>
        <v>2</v>
      </c>
      <c r="AD8" s="875" t="s">
        <v>4</v>
      </c>
      <c r="AE8" s="875">
        <f>AB8*5</f>
        <v>10</v>
      </c>
      <c r="AF8" s="875">
        <f>AC8*4+AE8*4</f>
        <v>48</v>
      </c>
    </row>
    <row r="9" spans="1:33" ht="27.9" customHeight="1">
      <c r="B9" s="983" t="s">
        <v>95</v>
      </c>
      <c r="C9" s="981"/>
      <c r="D9" s="90"/>
      <c r="E9" s="90"/>
      <c r="F9" s="90"/>
      <c r="G9" s="92"/>
      <c r="H9" s="101"/>
      <c r="I9" s="92"/>
      <c r="J9" s="477" t="s">
        <v>227</v>
      </c>
      <c r="K9" s="481"/>
      <c r="L9" s="477">
        <v>10</v>
      </c>
      <c r="M9" s="89"/>
      <c r="N9" s="100"/>
      <c r="O9" s="92"/>
      <c r="P9" s="89"/>
      <c r="Q9" s="91"/>
      <c r="R9" s="92"/>
      <c r="S9" s="483"/>
      <c r="T9" s="483"/>
      <c r="U9" s="482"/>
      <c r="V9" s="979"/>
      <c r="W9" s="97" t="s">
        <v>3</v>
      </c>
      <c r="X9" s="124" t="s">
        <v>65</v>
      </c>
      <c r="Y9" s="95">
        <f>AB10</f>
        <v>0</v>
      </c>
      <c r="Z9" s="177"/>
      <c r="AA9" s="874" t="s">
        <v>66</v>
      </c>
      <c r="AB9" s="875">
        <v>2.5</v>
      </c>
      <c r="AC9" s="875"/>
      <c r="AD9" s="875">
        <f>AB9*5</f>
        <v>12.5</v>
      </c>
      <c r="AE9" s="875" t="s">
        <v>4</v>
      </c>
      <c r="AF9" s="875">
        <f>AD9*9</f>
        <v>112.5</v>
      </c>
    </row>
    <row r="10" spans="1:33" ht="27.9" customHeight="1">
      <c r="B10" s="983"/>
      <c r="C10" s="981"/>
      <c r="D10" s="90"/>
      <c r="E10" s="90"/>
      <c r="F10" s="90"/>
      <c r="G10" s="92"/>
      <c r="H10" s="101"/>
      <c r="I10" s="92"/>
      <c r="J10" s="477" t="s">
        <v>239</v>
      </c>
      <c r="K10" s="480"/>
      <c r="L10" s="477" t="s">
        <v>199</v>
      </c>
      <c r="M10" s="89"/>
      <c r="N10" s="100"/>
      <c r="O10" s="92"/>
      <c r="P10" s="91"/>
      <c r="Q10" s="100"/>
      <c r="R10" s="91"/>
      <c r="S10" s="483"/>
      <c r="T10" s="483"/>
      <c r="U10" s="482"/>
      <c r="V10" s="979"/>
      <c r="W10" s="93">
        <f>AC11</f>
        <v>26.7</v>
      </c>
      <c r="X10" s="129" t="s">
        <v>67</v>
      </c>
      <c r="Y10" s="95">
        <v>0</v>
      </c>
      <c r="Z10" s="187"/>
      <c r="AA10" s="874" t="s">
        <v>68</v>
      </c>
      <c r="AE10" s="874">
        <f>AB10*15</f>
        <v>0</v>
      </c>
    </row>
    <row r="11" spans="1:33" ht="27.9" customHeight="1">
      <c r="B11" s="103" t="s">
        <v>69</v>
      </c>
      <c r="C11" s="200"/>
      <c r="D11" s="90"/>
      <c r="E11" s="100"/>
      <c r="F11" s="90"/>
      <c r="G11" s="92"/>
      <c r="H11" s="101"/>
      <c r="I11" s="92"/>
      <c r="J11" s="475"/>
      <c r="K11" s="479"/>
      <c r="L11" s="476"/>
      <c r="M11" s="89"/>
      <c r="N11" s="91"/>
      <c r="O11" s="92"/>
      <c r="P11" s="91"/>
      <c r="Q11" s="100"/>
      <c r="R11" s="91"/>
      <c r="S11" s="482"/>
      <c r="T11" s="483"/>
      <c r="U11" s="482"/>
      <c r="V11" s="979"/>
      <c r="W11" s="97" t="s">
        <v>51</v>
      </c>
      <c r="X11" s="132"/>
      <c r="Y11" s="95"/>
      <c r="Z11" s="177"/>
      <c r="AC11" s="874">
        <f>SUM(AC6:AC10)</f>
        <v>26.7</v>
      </c>
      <c r="AD11" s="874">
        <f>SUM(AD6:AD10)</f>
        <v>22</v>
      </c>
      <c r="AE11" s="874">
        <f>SUM(AE6:AE10)</f>
        <v>95.5</v>
      </c>
      <c r="AF11" s="874">
        <f>AC11*4+AD11*9+AE11*4</f>
        <v>686.8</v>
      </c>
    </row>
    <row r="12" spans="1:33" ht="27.9" customHeight="1" thickBot="1">
      <c r="B12" s="201"/>
      <c r="C12" s="202"/>
      <c r="D12" s="100"/>
      <c r="E12" s="100"/>
      <c r="F12" s="91"/>
      <c r="G12" s="91"/>
      <c r="H12" s="100"/>
      <c r="I12" s="91"/>
      <c r="J12" s="476"/>
      <c r="K12" s="479"/>
      <c r="L12" s="476"/>
      <c r="M12" s="140"/>
      <c r="N12" s="100"/>
      <c r="O12" s="92"/>
      <c r="P12" s="91"/>
      <c r="Q12" s="100"/>
      <c r="R12" s="91"/>
      <c r="S12" s="484"/>
      <c r="T12" s="483"/>
      <c r="U12" s="484"/>
      <c r="V12" s="982"/>
      <c r="W12" s="93">
        <f>(W6*4)+(W8*9)+(W10*4)</f>
        <v>686.8</v>
      </c>
      <c r="X12" s="174"/>
      <c r="Y12" s="111"/>
      <c r="Z12" s="187"/>
      <c r="AC12" s="883">
        <f>AC11*4/AF11</f>
        <v>0.15550378567268491</v>
      </c>
      <c r="AD12" s="883">
        <f>AD11*9/AF11</f>
        <v>0.28829353523587653</v>
      </c>
      <c r="AE12" s="883">
        <f>AE11*4/AF11</f>
        <v>0.55620267909143861</v>
      </c>
    </row>
    <row r="13" spans="1:33" s="197" customFormat="1" ht="44.4">
      <c r="B13" s="80">
        <v>4</v>
      </c>
      <c r="C13" s="981"/>
      <c r="D13" s="82" t="str">
        <f>月菜單!E35</f>
        <v>白米飯</v>
      </c>
      <c r="E13" s="82" t="s">
        <v>54</v>
      </c>
      <c r="F13" s="83" t="s">
        <v>53</v>
      </c>
      <c r="G13" s="82" t="str">
        <f>月菜單!E36</f>
        <v>糖醋雞丁</v>
      </c>
      <c r="H13" s="82" t="s">
        <v>25</v>
      </c>
      <c r="I13" s="83" t="s">
        <v>23</v>
      </c>
      <c r="J13" s="82" t="str">
        <f>月菜單!E37</f>
        <v>鮮筍雙鮮</v>
      </c>
      <c r="K13" s="494" t="s">
        <v>197</v>
      </c>
      <c r="L13" s="83" t="s">
        <v>23</v>
      </c>
      <c r="M13" s="82" t="str">
        <f>月菜單!E38</f>
        <v>手工香蒸肉</v>
      </c>
      <c r="N13" s="494" t="s">
        <v>25</v>
      </c>
      <c r="O13" s="83" t="s">
        <v>23</v>
      </c>
      <c r="P13" s="82" t="str">
        <f>月菜單!E39</f>
        <v>淺色蔬菜</v>
      </c>
      <c r="Q13" s="82" t="s">
        <v>26</v>
      </c>
      <c r="R13" s="83" t="s">
        <v>23</v>
      </c>
      <c r="S13" s="82" t="str">
        <f>月菜單!E40</f>
        <v>紅豆紫米湯</v>
      </c>
      <c r="T13" s="82" t="s">
        <v>25</v>
      </c>
      <c r="U13" s="83" t="s">
        <v>23</v>
      </c>
      <c r="V13" s="978"/>
      <c r="W13" s="84" t="s">
        <v>2</v>
      </c>
      <c r="X13" s="117" t="s">
        <v>27</v>
      </c>
      <c r="Y13" s="86">
        <f>AB14</f>
        <v>5.7</v>
      </c>
      <c r="Z13" s="177"/>
      <c r="AA13" s="874"/>
      <c r="AB13" s="875"/>
      <c r="AC13" s="874" t="s">
        <v>28</v>
      </c>
      <c r="AD13" s="874" t="s">
        <v>29</v>
      </c>
      <c r="AE13" s="874" t="s">
        <v>30</v>
      </c>
      <c r="AF13" s="874" t="s">
        <v>31</v>
      </c>
      <c r="AG13" s="878"/>
    </row>
    <row r="14" spans="1:33" ht="27.9" customHeight="1">
      <c r="B14" s="198" t="s">
        <v>32</v>
      </c>
      <c r="C14" s="981"/>
      <c r="D14" s="690" t="s">
        <v>33</v>
      </c>
      <c r="E14" s="695"/>
      <c r="F14" s="696">
        <v>110</v>
      </c>
      <c r="G14" s="488" t="s">
        <v>227</v>
      </c>
      <c r="H14" s="488"/>
      <c r="I14" s="488">
        <v>45</v>
      </c>
      <c r="J14" s="671" t="s">
        <v>229</v>
      </c>
      <c r="K14" s="656"/>
      <c r="L14" s="671">
        <v>40</v>
      </c>
      <c r="M14" s="654" t="s">
        <v>195</v>
      </c>
      <c r="N14" s="654"/>
      <c r="O14" s="654">
        <v>10</v>
      </c>
      <c r="P14" s="655" t="s">
        <v>283</v>
      </c>
      <c r="Q14" s="89"/>
      <c r="R14" s="92">
        <v>130</v>
      </c>
      <c r="S14" s="90" t="s">
        <v>411</v>
      </c>
      <c r="T14" s="140"/>
      <c r="U14" s="90">
        <v>10</v>
      </c>
      <c r="V14" s="979"/>
      <c r="W14" s="93">
        <f>AE19</f>
        <v>95.5</v>
      </c>
      <c r="X14" s="120" t="s">
        <v>35</v>
      </c>
      <c r="Y14" s="95">
        <f>AB15</f>
        <v>1.9</v>
      </c>
      <c r="Z14" s="187"/>
      <c r="AA14" s="876" t="s">
        <v>36</v>
      </c>
      <c r="AB14" s="875">
        <v>5.7</v>
      </c>
      <c r="AC14" s="875">
        <f>AB14*2</f>
        <v>11.4</v>
      </c>
      <c r="AD14" s="875"/>
      <c r="AE14" s="875">
        <f>AB14*15</f>
        <v>85.5</v>
      </c>
      <c r="AF14" s="875">
        <f>AC14*4+AE14*4</f>
        <v>387.6</v>
      </c>
    </row>
    <row r="15" spans="1:33" ht="27.9" customHeight="1">
      <c r="B15" s="198">
        <v>20</v>
      </c>
      <c r="C15" s="981"/>
      <c r="D15" s="486"/>
      <c r="E15" s="486"/>
      <c r="F15" s="486"/>
      <c r="G15" s="488" t="s">
        <v>241</v>
      </c>
      <c r="H15" s="488"/>
      <c r="I15" s="488">
        <v>10</v>
      </c>
      <c r="J15" s="671" t="s">
        <v>208</v>
      </c>
      <c r="K15" s="656"/>
      <c r="L15" s="671">
        <v>20</v>
      </c>
      <c r="M15" s="654" t="s">
        <v>37</v>
      </c>
      <c r="N15" s="654"/>
      <c r="O15" s="654">
        <v>5</v>
      </c>
      <c r="P15" s="654" t="s">
        <v>284</v>
      </c>
      <c r="Q15" s="645"/>
      <c r="R15" s="655">
        <v>5</v>
      </c>
      <c r="S15" s="655" t="s">
        <v>240</v>
      </c>
      <c r="T15" s="644"/>
      <c r="U15" s="90">
        <v>10</v>
      </c>
      <c r="V15" s="979"/>
      <c r="W15" s="97" t="s">
        <v>1</v>
      </c>
      <c r="X15" s="124" t="s">
        <v>39</v>
      </c>
      <c r="Y15" s="95">
        <f>AB16</f>
        <v>2</v>
      </c>
      <c r="Z15" s="177"/>
      <c r="AA15" s="880" t="s">
        <v>40</v>
      </c>
      <c r="AB15" s="875">
        <v>1.9</v>
      </c>
      <c r="AC15" s="881">
        <f>AB15*7</f>
        <v>13.299999999999999</v>
      </c>
      <c r="AD15" s="875">
        <f>AB15*5</f>
        <v>9.5</v>
      </c>
      <c r="AE15" s="875" t="s">
        <v>41</v>
      </c>
      <c r="AF15" s="882">
        <f>AC15*4+AD15*9</f>
        <v>138.69999999999999</v>
      </c>
    </row>
    <row r="16" spans="1:33" ht="27.9" customHeight="1">
      <c r="A16" s="640" t="s">
        <v>193</v>
      </c>
      <c r="B16" s="198" t="s">
        <v>42</v>
      </c>
      <c r="C16" s="981"/>
      <c r="D16" s="487"/>
      <c r="E16" s="487"/>
      <c r="F16" s="485"/>
      <c r="G16" s="655" t="s">
        <v>273</v>
      </c>
      <c r="H16" s="489"/>
      <c r="I16" s="488">
        <v>5</v>
      </c>
      <c r="J16" s="671" t="s">
        <v>200</v>
      </c>
      <c r="K16" s="671"/>
      <c r="L16" s="671">
        <v>5</v>
      </c>
      <c r="M16" s="654"/>
      <c r="N16" s="654"/>
      <c r="O16" s="654"/>
      <c r="P16" s="662"/>
      <c r="Q16" s="100"/>
      <c r="R16" s="91"/>
      <c r="S16" s="90"/>
      <c r="T16" s="91"/>
      <c r="U16" s="91"/>
      <c r="V16" s="979"/>
      <c r="W16" s="93">
        <v>23</v>
      </c>
      <c r="X16" s="124" t="s">
        <v>43</v>
      </c>
      <c r="Y16" s="95">
        <f>AB17</f>
        <v>2.5</v>
      </c>
      <c r="Z16" s="187"/>
      <c r="AA16" s="874" t="s">
        <v>44</v>
      </c>
      <c r="AB16" s="875">
        <v>2</v>
      </c>
      <c r="AC16" s="875">
        <f>AB16*1</f>
        <v>2</v>
      </c>
      <c r="AD16" s="875" t="s">
        <v>41</v>
      </c>
      <c r="AE16" s="875">
        <f>AB16*5</f>
        <v>10</v>
      </c>
      <c r="AF16" s="875">
        <f>AC16*4+AE16*4</f>
        <v>48</v>
      </c>
    </row>
    <row r="17" spans="1:33" ht="27.9" customHeight="1">
      <c r="A17" s="474"/>
      <c r="B17" s="967" t="s">
        <v>252</v>
      </c>
      <c r="C17" s="963"/>
      <c r="D17" s="642"/>
      <c r="E17" s="487"/>
      <c r="F17" s="485"/>
      <c r="G17" s="488"/>
      <c r="H17" s="489"/>
      <c r="I17" s="488"/>
      <c r="J17" s="490"/>
      <c r="K17" s="490"/>
      <c r="L17" s="490"/>
      <c r="M17" s="654"/>
      <c r="N17" s="654"/>
      <c r="O17" s="654"/>
      <c r="P17" s="91"/>
      <c r="Q17" s="100"/>
      <c r="R17" s="91"/>
      <c r="S17" s="90"/>
      <c r="T17" s="91"/>
      <c r="U17" s="91"/>
      <c r="V17" s="979"/>
      <c r="W17" s="97" t="s">
        <v>3</v>
      </c>
      <c r="X17" s="124" t="s">
        <v>46</v>
      </c>
      <c r="Y17" s="95">
        <f>AB18</f>
        <v>0</v>
      </c>
      <c r="Z17" s="177"/>
      <c r="AA17" s="874" t="s">
        <v>47</v>
      </c>
      <c r="AB17" s="875">
        <v>2.5</v>
      </c>
      <c r="AC17" s="875"/>
      <c r="AD17" s="875">
        <f>AB17*5</f>
        <v>12.5</v>
      </c>
      <c r="AE17" s="875" t="s">
        <v>41</v>
      </c>
      <c r="AF17" s="875">
        <f>AD17*9</f>
        <v>112.5</v>
      </c>
    </row>
    <row r="18" spans="1:33" ht="27.9" customHeight="1">
      <c r="B18" s="983"/>
      <c r="C18" s="981"/>
      <c r="D18" s="487"/>
      <c r="E18" s="473"/>
      <c r="F18" s="645"/>
      <c r="G18" s="645"/>
      <c r="H18" s="473"/>
      <c r="I18" s="488"/>
      <c r="J18" s="492"/>
      <c r="K18" s="493"/>
      <c r="L18" s="492"/>
      <c r="M18" s="654"/>
      <c r="N18" s="654"/>
      <c r="O18" s="654"/>
      <c r="P18" s="91"/>
      <c r="Q18" s="100"/>
      <c r="R18" s="91"/>
      <c r="S18" s="90"/>
      <c r="T18" s="100"/>
      <c r="U18" s="91"/>
      <c r="V18" s="979"/>
      <c r="W18" s="93">
        <f>AC19</f>
        <v>26.7</v>
      </c>
      <c r="X18" s="129" t="s">
        <v>48</v>
      </c>
      <c r="Y18" s="95">
        <v>0</v>
      </c>
      <c r="Z18" s="187"/>
      <c r="AA18" s="874" t="s">
        <v>49</v>
      </c>
      <c r="AE18" s="874">
        <f>AB18*15</f>
        <v>0</v>
      </c>
    </row>
    <row r="19" spans="1:33" ht="27.9" customHeight="1">
      <c r="B19" s="103" t="s">
        <v>50</v>
      </c>
      <c r="C19" s="200"/>
      <c r="D19" s="487"/>
      <c r="E19" s="487"/>
      <c r="F19" s="485"/>
      <c r="G19" s="488"/>
      <c r="H19" s="489"/>
      <c r="I19" s="488"/>
      <c r="J19" s="492"/>
      <c r="K19" s="493"/>
      <c r="L19" s="491"/>
      <c r="M19" s="89"/>
      <c r="N19" s="101"/>
      <c r="O19" s="92"/>
      <c r="P19" s="91"/>
      <c r="Q19" s="100"/>
      <c r="R19" s="91"/>
      <c r="S19" s="91"/>
      <c r="T19" s="100"/>
      <c r="U19" s="91"/>
      <c r="V19" s="979"/>
      <c r="W19" s="97" t="s">
        <v>51</v>
      </c>
      <c r="X19" s="132"/>
      <c r="Y19" s="95"/>
      <c r="Z19" s="177"/>
      <c r="AC19" s="874">
        <f>SUM(AC14:AC18)</f>
        <v>26.7</v>
      </c>
      <c r="AD19" s="874">
        <f>SUM(AD14:AD18)</f>
        <v>22</v>
      </c>
      <c r="AE19" s="874">
        <f>SUM(AE14:AE18)</f>
        <v>95.5</v>
      </c>
      <c r="AF19" s="874">
        <f>AC19*4+AD19*9+AE19*4</f>
        <v>686.8</v>
      </c>
    </row>
    <row r="20" spans="1:33" ht="27.9" customHeight="1" thickBot="1">
      <c r="B20" s="201"/>
      <c r="C20" s="202"/>
      <c r="D20" s="487"/>
      <c r="E20" s="487"/>
      <c r="F20" s="485"/>
      <c r="G20" s="488"/>
      <c r="H20" s="489"/>
      <c r="I20" s="488"/>
      <c r="J20" s="491"/>
      <c r="K20" s="493"/>
      <c r="L20" s="491"/>
      <c r="M20" s="92"/>
      <c r="N20" s="100"/>
      <c r="O20" s="92"/>
      <c r="P20" s="91"/>
      <c r="Q20" s="100"/>
      <c r="R20" s="91"/>
      <c r="S20" s="91"/>
      <c r="T20" s="100"/>
      <c r="U20" s="91"/>
      <c r="V20" s="982"/>
      <c r="W20" s="93">
        <f>AF19</f>
        <v>686.8</v>
      </c>
      <c r="X20" s="174"/>
      <c r="Y20" s="111"/>
      <c r="Z20" s="187"/>
      <c r="AC20" s="883">
        <f>AC19*4/AF19</f>
        <v>0.15550378567268491</v>
      </c>
      <c r="AD20" s="883">
        <f>AD19*9/AF19</f>
        <v>0.28829353523587653</v>
      </c>
      <c r="AE20" s="883">
        <f>AE19*4/AF19</f>
        <v>0.55620267909143861</v>
      </c>
    </row>
    <row r="21" spans="1:33" s="197" customFormat="1" ht="44.4">
      <c r="B21" s="80">
        <v>4</v>
      </c>
      <c r="C21" s="981"/>
      <c r="D21" s="82" t="str">
        <f>月菜單!I35</f>
        <v>日式炒烏龍麵</v>
      </c>
      <c r="E21" s="82" t="s">
        <v>56</v>
      </c>
      <c r="F21" s="83" t="s">
        <v>23</v>
      </c>
      <c r="G21" s="82" t="str">
        <f>月菜單!I36</f>
        <v>豪大炸雞排(炸)</v>
      </c>
      <c r="H21" s="82" t="s">
        <v>57</v>
      </c>
      <c r="I21" s="83" t="s">
        <v>23</v>
      </c>
      <c r="J21" s="82" t="str">
        <f>月菜單!I37</f>
        <v>三角薯餅(加)</v>
      </c>
      <c r="K21" s="620" t="s">
        <v>385</v>
      </c>
      <c r="L21" s="83" t="s">
        <v>23</v>
      </c>
      <c r="M21" s="82" t="str">
        <f>月菜單!I38</f>
        <v>藍莓派(冷)</v>
      </c>
      <c r="N21" s="503" t="s">
        <v>22</v>
      </c>
      <c r="O21" s="83" t="s">
        <v>23</v>
      </c>
      <c r="P21" s="82" t="str">
        <f>月菜單!I39</f>
        <v>深色蔬菜</v>
      </c>
      <c r="Q21" s="82" t="s">
        <v>26</v>
      </c>
      <c r="R21" s="83" t="s">
        <v>23</v>
      </c>
      <c r="S21" s="203" t="str">
        <f>月菜單!I40</f>
        <v>羅宋湯</v>
      </c>
      <c r="T21" s="82" t="s">
        <v>25</v>
      </c>
      <c r="U21" s="83" t="s">
        <v>23</v>
      </c>
      <c r="V21" s="964"/>
      <c r="W21" s="84" t="s">
        <v>7</v>
      </c>
      <c r="X21" s="117" t="s">
        <v>27</v>
      </c>
      <c r="Y21" s="118">
        <f>AB22</f>
        <v>5.7</v>
      </c>
      <c r="Z21" s="177"/>
      <c r="AA21" s="874"/>
      <c r="AB21" s="875"/>
      <c r="AC21" s="874" t="s">
        <v>28</v>
      </c>
      <c r="AD21" s="874" t="s">
        <v>29</v>
      </c>
      <c r="AE21" s="874" t="s">
        <v>30</v>
      </c>
      <c r="AF21" s="874" t="s">
        <v>31</v>
      </c>
      <c r="AG21" s="878"/>
    </row>
    <row r="22" spans="1:33" s="206" customFormat="1" ht="27.75" customHeight="1">
      <c r="B22" s="204" t="s">
        <v>32</v>
      </c>
      <c r="C22" s="981"/>
      <c r="D22" s="683" t="s">
        <v>386</v>
      </c>
      <c r="E22" s="684"/>
      <c r="F22" s="685">
        <v>100</v>
      </c>
      <c r="G22" s="92" t="s">
        <v>34</v>
      </c>
      <c r="H22" s="89"/>
      <c r="I22" s="92">
        <v>50</v>
      </c>
      <c r="J22" s="688" t="s">
        <v>384</v>
      </c>
      <c r="K22" s="687" t="s">
        <v>222</v>
      </c>
      <c r="L22" s="688">
        <v>40</v>
      </c>
      <c r="M22" s="691" t="s">
        <v>428</v>
      </c>
      <c r="N22" s="692" t="s">
        <v>427</v>
      </c>
      <c r="O22" s="692">
        <v>30</v>
      </c>
      <c r="P22" s="508" t="str">
        <f>P21</f>
        <v>深色蔬菜</v>
      </c>
      <c r="Q22" s="89"/>
      <c r="R22" s="92">
        <v>100</v>
      </c>
      <c r="S22" s="512" t="s">
        <v>360</v>
      </c>
      <c r="T22" s="512"/>
      <c r="U22" s="512">
        <v>20</v>
      </c>
      <c r="V22" s="965"/>
      <c r="W22" s="93">
        <f>AE27</f>
        <v>95.5</v>
      </c>
      <c r="X22" s="120" t="s">
        <v>35</v>
      </c>
      <c r="Y22" s="121">
        <f>AB23</f>
        <v>1.9</v>
      </c>
      <c r="Z22" s="205"/>
      <c r="AA22" s="876" t="s">
        <v>36</v>
      </c>
      <c r="AB22" s="875">
        <v>5.7</v>
      </c>
      <c r="AC22" s="875">
        <f>AB22*2</f>
        <v>11.4</v>
      </c>
      <c r="AD22" s="875"/>
      <c r="AE22" s="875">
        <f>AB22*15</f>
        <v>85.5</v>
      </c>
      <c r="AF22" s="875">
        <f>AC22*4+AE22*4</f>
        <v>387.6</v>
      </c>
      <c r="AG22" s="884"/>
    </row>
    <row r="23" spans="1:33" s="206" customFormat="1" ht="27.9" customHeight="1">
      <c r="B23" s="204">
        <v>21</v>
      </c>
      <c r="C23" s="981"/>
      <c r="D23" s="685" t="s">
        <v>212</v>
      </c>
      <c r="E23" s="685"/>
      <c r="F23" s="685">
        <v>30</v>
      </c>
      <c r="G23" s="92"/>
      <c r="H23" s="89"/>
      <c r="I23" s="92"/>
      <c r="J23" s="663"/>
      <c r="K23" s="662"/>
      <c r="L23" s="662"/>
      <c r="M23" s="504"/>
      <c r="N23" s="505"/>
      <c r="O23" s="504"/>
      <c r="P23" s="91"/>
      <c r="Q23" s="91"/>
      <c r="R23" s="91"/>
      <c r="S23" s="510" t="s">
        <v>361</v>
      </c>
      <c r="T23" s="515"/>
      <c r="U23" s="512">
        <v>10</v>
      </c>
      <c r="V23" s="965"/>
      <c r="W23" s="97" t="s">
        <v>1</v>
      </c>
      <c r="X23" s="124" t="s">
        <v>39</v>
      </c>
      <c r="Y23" s="121">
        <f>AB24</f>
        <v>2</v>
      </c>
      <c r="Z23" s="207"/>
      <c r="AA23" s="880" t="s">
        <v>40</v>
      </c>
      <c r="AB23" s="875">
        <v>1.9</v>
      </c>
      <c r="AC23" s="881">
        <f>AB23*7</f>
        <v>13.299999999999999</v>
      </c>
      <c r="AD23" s="875">
        <f>AB23*5</f>
        <v>9.5</v>
      </c>
      <c r="AE23" s="875" t="s">
        <v>41</v>
      </c>
      <c r="AF23" s="882">
        <f>AC23*4+AD23*9</f>
        <v>138.69999999999999</v>
      </c>
      <c r="AG23" s="884"/>
    </row>
    <row r="24" spans="1:33" s="206" customFormat="1" ht="27.9" customHeight="1">
      <c r="B24" s="204" t="s">
        <v>42</v>
      </c>
      <c r="C24" s="981"/>
      <c r="D24" s="685" t="s">
        <v>381</v>
      </c>
      <c r="E24" s="686"/>
      <c r="F24" s="685">
        <v>20</v>
      </c>
      <c r="G24" s="92"/>
      <c r="H24" s="89"/>
      <c r="I24" s="92"/>
      <c r="J24" s="656"/>
      <c r="K24" s="617"/>
      <c r="L24" s="654"/>
      <c r="M24" s="504"/>
      <c r="N24" s="504"/>
      <c r="O24" s="504"/>
      <c r="P24" s="91"/>
      <c r="Q24" s="100"/>
      <c r="R24" s="91"/>
      <c r="S24" s="510" t="s">
        <v>362</v>
      </c>
      <c r="T24" s="511"/>
      <c r="U24" s="511">
        <v>10</v>
      </c>
      <c r="V24" s="965"/>
      <c r="W24" s="93">
        <f>AD27</f>
        <v>24.5</v>
      </c>
      <c r="X24" s="124" t="s">
        <v>43</v>
      </c>
      <c r="Y24" s="121">
        <f>AB25</f>
        <v>3</v>
      </c>
      <c r="Z24" s="205"/>
      <c r="AA24" s="874" t="s">
        <v>44</v>
      </c>
      <c r="AB24" s="875">
        <v>2</v>
      </c>
      <c r="AC24" s="875">
        <f>AB24*1</f>
        <v>2</v>
      </c>
      <c r="AD24" s="875" t="s">
        <v>41</v>
      </c>
      <c r="AE24" s="875">
        <f>AB24*5</f>
        <v>10</v>
      </c>
      <c r="AF24" s="875">
        <f>AC24*4+AE24*4</f>
        <v>48</v>
      </c>
      <c r="AG24" s="884"/>
    </row>
    <row r="25" spans="1:33" s="206" customFormat="1" ht="27.9" customHeight="1">
      <c r="B25" s="986" t="s">
        <v>92</v>
      </c>
      <c r="C25" s="981"/>
      <c r="D25" s="685"/>
      <c r="E25" s="686"/>
      <c r="F25" s="685"/>
      <c r="G25" s="91"/>
      <c r="H25" s="90"/>
      <c r="I25" s="91"/>
      <c r="J25" s="496"/>
      <c r="K25" s="497"/>
      <c r="L25" s="496"/>
      <c r="M25" s="504"/>
      <c r="N25" s="506"/>
      <c r="O25" s="504"/>
      <c r="P25" s="89"/>
      <c r="Q25" s="89"/>
      <c r="R25" s="89"/>
      <c r="S25" s="510"/>
      <c r="T25" s="511"/>
      <c r="U25" s="511"/>
      <c r="V25" s="965"/>
      <c r="W25" s="97" t="s">
        <v>3</v>
      </c>
      <c r="X25" s="124" t="s">
        <v>46</v>
      </c>
      <c r="Y25" s="121">
        <f>AB26</f>
        <v>0</v>
      </c>
      <c r="Z25" s="207"/>
      <c r="AA25" s="874" t="s">
        <v>47</v>
      </c>
      <c r="AB25" s="875">
        <v>3</v>
      </c>
      <c r="AC25" s="875"/>
      <c r="AD25" s="875">
        <f>AB25*5</f>
        <v>15</v>
      </c>
      <c r="AE25" s="875" t="s">
        <v>41</v>
      </c>
      <c r="AF25" s="875">
        <f>AD25*9</f>
        <v>135</v>
      </c>
      <c r="AG25" s="884"/>
    </row>
    <row r="26" spans="1:33" s="206" customFormat="1" ht="27.9" customHeight="1">
      <c r="B26" s="986"/>
      <c r="C26" s="981"/>
      <c r="D26" s="685"/>
      <c r="E26" s="686"/>
      <c r="F26" s="685"/>
      <c r="G26" s="127"/>
      <c r="H26" s="100"/>
      <c r="I26" s="128"/>
      <c r="J26" s="500"/>
      <c r="K26" s="498"/>
      <c r="L26" s="496"/>
      <c r="M26" s="656"/>
      <c r="N26" s="663"/>
      <c r="O26" s="504"/>
      <c r="P26" s="89"/>
      <c r="Q26" s="89"/>
      <c r="R26" s="89"/>
      <c r="S26" s="510"/>
      <c r="T26" s="514"/>
      <c r="U26" s="511"/>
      <c r="V26" s="965"/>
      <c r="W26" s="93">
        <f>AC27</f>
        <v>26.7</v>
      </c>
      <c r="X26" s="129" t="s">
        <v>48</v>
      </c>
      <c r="Y26" s="121">
        <v>0</v>
      </c>
      <c r="Z26" s="205"/>
      <c r="AA26" s="874" t="s">
        <v>49</v>
      </c>
      <c r="AB26" s="875"/>
      <c r="AC26" s="874"/>
      <c r="AD26" s="874"/>
      <c r="AE26" s="874">
        <f>AB26*15</f>
        <v>0</v>
      </c>
      <c r="AF26" s="874"/>
      <c r="AG26" s="884"/>
    </row>
    <row r="27" spans="1:33" s="206" customFormat="1" ht="27.9" customHeight="1">
      <c r="B27" s="103" t="s">
        <v>50</v>
      </c>
      <c r="C27" s="208"/>
      <c r="D27" s="685"/>
      <c r="E27" s="686"/>
      <c r="F27" s="685"/>
      <c r="G27" s="91"/>
      <c r="H27" s="100"/>
      <c r="I27" s="128"/>
      <c r="J27" s="501"/>
      <c r="K27" s="499"/>
      <c r="L27" s="495"/>
      <c r="M27" s="645"/>
      <c r="N27" s="506"/>
      <c r="O27" s="504"/>
      <c r="P27" s="89"/>
      <c r="Q27" s="101"/>
      <c r="R27" s="92"/>
      <c r="S27" s="511"/>
      <c r="T27" s="511"/>
      <c r="U27" s="511"/>
      <c r="V27" s="965"/>
      <c r="W27" s="131" t="s">
        <v>51</v>
      </c>
      <c r="X27" s="132"/>
      <c r="Y27" s="121"/>
      <c r="Z27" s="207"/>
      <c r="AA27" s="874"/>
      <c r="AB27" s="875"/>
      <c r="AC27" s="874">
        <f>SUM(AC22:AC26)</f>
        <v>26.7</v>
      </c>
      <c r="AD27" s="874">
        <f>SUM(AD22:AD26)</f>
        <v>24.5</v>
      </c>
      <c r="AE27" s="874">
        <f>SUM(AE22:AE26)</f>
        <v>95.5</v>
      </c>
      <c r="AF27" s="874">
        <f>AC27*4+AD27*9+AE27*4</f>
        <v>709.3</v>
      </c>
      <c r="AG27" s="884"/>
    </row>
    <row r="28" spans="1:33" s="206" customFormat="1" ht="27.9" customHeight="1" thickBot="1">
      <c r="B28" s="209"/>
      <c r="C28" s="210"/>
      <c r="G28" s="91"/>
      <c r="H28" s="100"/>
      <c r="I28" s="128"/>
      <c r="J28" s="502"/>
      <c r="K28" s="499"/>
      <c r="L28" s="495"/>
      <c r="M28" s="507"/>
      <c r="N28" s="506"/>
      <c r="O28" s="504"/>
      <c r="P28" s="91"/>
      <c r="Q28" s="100"/>
      <c r="R28" s="91"/>
      <c r="S28" s="511"/>
      <c r="T28" s="514"/>
      <c r="U28" s="511"/>
      <c r="V28" s="966"/>
      <c r="W28" s="137">
        <f>(W22*4)+(W24*9)+(W26*4)</f>
        <v>709.3</v>
      </c>
      <c r="X28" s="138"/>
      <c r="Y28" s="121"/>
      <c r="Z28" s="205"/>
      <c r="AA28" s="885"/>
      <c r="AB28" s="886"/>
      <c r="AC28" s="883">
        <f>AC27*4/AF27</f>
        <v>0.15057098547864092</v>
      </c>
      <c r="AD28" s="883">
        <f>AD27*9/AF27</f>
        <v>0.31086987170449742</v>
      </c>
      <c r="AE28" s="883">
        <f>AE27*4/AF27</f>
        <v>0.53855914281686168</v>
      </c>
      <c r="AF28" s="885"/>
      <c r="AG28" s="884"/>
    </row>
    <row r="29" spans="1:33" s="197" customFormat="1" ht="44.4">
      <c r="B29" s="80">
        <v>4</v>
      </c>
      <c r="C29" s="981"/>
      <c r="D29" s="82" t="str">
        <f>月菜單!M35</f>
        <v>地瓜飯</v>
      </c>
      <c r="E29" s="82" t="s">
        <v>22</v>
      </c>
      <c r="F29" s="83" t="s">
        <v>23</v>
      </c>
      <c r="G29" s="82" t="str">
        <f>月菜單!M36</f>
        <v>蘑菇肉片</v>
      </c>
      <c r="H29" s="620" t="s">
        <v>197</v>
      </c>
      <c r="I29" s="83" t="s">
        <v>23</v>
      </c>
      <c r="J29" s="211" t="str">
        <f>月菜單!M37</f>
        <v>芝麻蜜豆干(豆)</v>
      </c>
      <c r="K29" s="509" t="s">
        <v>25</v>
      </c>
      <c r="L29" s="83" t="s">
        <v>23</v>
      </c>
      <c r="M29" s="82" t="str">
        <f>月菜單!M38</f>
        <v>炫烤雞翅</v>
      </c>
      <c r="N29" s="82" t="s">
        <v>24</v>
      </c>
      <c r="O29" s="83" t="s">
        <v>23</v>
      </c>
      <c r="P29" s="82" t="str">
        <f>月菜單!M39</f>
        <v>深色蔬菜</v>
      </c>
      <c r="Q29" s="82" t="s">
        <v>78</v>
      </c>
      <c r="R29" s="83" t="s">
        <v>53</v>
      </c>
      <c r="S29" s="82" t="str">
        <f>月菜單!M40</f>
        <v>三絲湯</v>
      </c>
      <c r="T29" s="82" t="s">
        <v>25</v>
      </c>
      <c r="U29" s="83" t="s">
        <v>23</v>
      </c>
      <c r="V29" s="964"/>
      <c r="W29" s="84" t="s">
        <v>2</v>
      </c>
      <c r="X29" s="117" t="s">
        <v>27</v>
      </c>
      <c r="Y29" s="118">
        <f>AB30</f>
        <v>5.7</v>
      </c>
      <c r="Z29" s="177"/>
      <c r="AA29" s="874"/>
      <c r="AB29" s="875"/>
      <c r="AC29" s="874" t="s">
        <v>28</v>
      </c>
      <c r="AD29" s="874" t="s">
        <v>29</v>
      </c>
      <c r="AE29" s="874" t="s">
        <v>30</v>
      </c>
      <c r="AF29" s="874" t="s">
        <v>31</v>
      </c>
      <c r="AG29" s="878"/>
    </row>
    <row r="30" spans="1:33" ht="27.9" customHeight="1">
      <c r="B30" s="198" t="s">
        <v>32</v>
      </c>
      <c r="C30" s="981"/>
      <c r="D30" s="89" t="s">
        <v>33</v>
      </c>
      <c r="E30" s="89"/>
      <c r="F30" s="89">
        <v>80</v>
      </c>
      <c r="G30" s="513" t="s">
        <v>243</v>
      </c>
      <c r="H30" s="91"/>
      <c r="I30" s="91">
        <v>40</v>
      </c>
      <c r="J30" s="692" t="s">
        <v>363</v>
      </c>
      <c r="K30" s="692" t="s">
        <v>278</v>
      </c>
      <c r="L30" s="692">
        <v>10</v>
      </c>
      <c r="M30" s="656" t="s">
        <v>219</v>
      </c>
      <c r="N30" s="516"/>
      <c r="O30" s="520">
        <v>35</v>
      </c>
      <c r="P30" s="512" t="str">
        <f>P29</f>
        <v>深色蔬菜</v>
      </c>
      <c r="Q30" s="89"/>
      <c r="R30" s="92">
        <v>100</v>
      </c>
      <c r="S30" s="636" t="s">
        <v>200</v>
      </c>
      <c r="T30" s="654"/>
      <c r="U30" s="654">
        <v>5</v>
      </c>
      <c r="V30" s="965"/>
      <c r="W30" s="93">
        <f>AE35</f>
        <v>96.5</v>
      </c>
      <c r="X30" s="120" t="s">
        <v>35</v>
      </c>
      <c r="Y30" s="121">
        <f>AB31</f>
        <v>1.9</v>
      </c>
      <c r="Z30" s="187"/>
      <c r="AA30" s="876" t="s">
        <v>36</v>
      </c>
      <c r="AB30" s="875">
        <v>5.7</v>
      </c>
      <c r="AC30" s="875">
        <f>AB30*2</f>
        <v>11.4</v>
      </c>
      <c r="AD30" s="875"/>
      <c r="AE30" s="875">
        <f>AB30*15</f>
        <v>85.5</v>
      </c>
      <c r="AF30" s="875">
        <f>AC30*4+AE30*4</f>
        <v>387.6</v>
      </c>
    </row>
    <row r="31" spans="1:33" ht="27.9" customHeight="1">
      <c r="B31" s="198">
        <v>22</v>
      </c>
      <c r="C31" s="981"/>
      <c r="D31" s="89" t="s">
        <v>71</v>
      </c>
      <c r="E31" s="89"/>
      <c r="F31" s="89">
        <v>55</v>
      </c>
      <c r="G31" s="510" t="s">
        <v>244</v>
      </c>
      <c r="H31" s="91"/>
      <c r="I31" s="91">
        <v>15</v>
      </c>
      <c r="J31" s="654" t="s">
        <v>404</v>
      </c>
      <c r="K31" s="654"/>
      <c r="L31" s="654" t="s">
        <v>402</v>
      </c>
      <c r="M31" s="516"/>
      <c r="N31" s="516"/>
      <c r="O31" s="520"/>
      <c r="P31" s="92"/>
      <c r="Q31" s="101"/>
      <c r="R31" s="92"/>
      <c r="S31" s="636" t="s">
        <v>247</v>
      </c>
      <c r="T31" s="617"/>
      <c r="U31" s="654">
        <v>10</v>
      </c>
      <c r="V31" s="965"/>
      <c r="W31" s="97" t="s">
        <v>1</v>
      </c>
      <c r="X31" s="124" t="s">
        <v>39</v>
      </c>
      <c r="Y31" s="121">
        <f>AB32</f>
        <v>2.2000000000000002</v>
      </c>
      <c r="Z31" s="177"/>
      <c r="AA31" s="880" t="s">
        <v>40</v>
      </c>
      <c r="AB31" s="875">
        <v>1.9</v>
      </c>
      <c r="AC31" s="881">
        <f>AB31*7</f>
        <v>13.299999999999999</v>
      </c>
      <c r="AD31" s="875">
        <f>AB31*5</f>
        <v>9.5</v>
      </c>
      <c r="AE31" s="875" t="s">
        <v>41</v>
      </c>
      <c r="AF31" s="882">
        <f>AC31*4+AD31*9</f>
        <v>138.69999999999999</v>
      </c>
    </row>
    <row r="32" spans="1:33" ht="27.9" customHeight="1">
      <c r="B32" s="198" t="s">
        <v>42</v>
      </c>
      <c r="C32" s="981"/>
      <c r="D32" s="100"/>
      <c r="E32" s="100"/>
      <c r="F32" s="91"/>
      <c r="G32" s="510" t="s">
        <v>230</v>
      </c>
      <c r="H32" s="100"/>
      <c r="I32" s="91">
        <v>10</v>
      </c>
      <c r="J32" s="671"/>
      <c r="K32" s="671"/>
      <c r="L32" s="671"/>
      <c r="M32" s="516"/>
      <c r="N32" s="519"/>
      <c r="O32" s="520"/>
      <c r="P32" s="92"/>
      <c r="Q32" s="101"/>
      <c r="R32" s="92"/>
      <c r="S32" s="636" t="s">
        <v>242</v>
      </c>
      <c r="T32" s="617"/>
      <c r="U32" s="654">
        <v>5</v>
      </c>
      <c r="V32" s="965"/>
      <c r="W32" s="93">
        <f>AD35</f>
        <v>22</v>
      </c>
      <c r="X32" s="124" t="s">
        <v>43</v>
      </c>
      <c r="Y32" s="121">
        <f>AB33</f>
        <v>2.5</v>
      </c>
      <c r="Z32" s="187"/>
      <c r="AA32" s="874" t="s">
        <v>44</v>
      </c>
      <c r="AB32" s="875">
        <v>2.2000000000000002</v>
      </c>
      <c r="AC32" s="875">
        <f>AB32*1</f>
        <v>2.2000000000000002</v>
      </c>
      <c r="AD32" s="875" t="s">
        <v>41</v>
      </c>
      <c r="AE32" s="875">
        <f>AB32*5</f>
        <v>11</v>
      </c>
      <c r="AF32" s="875">
        <f>AC32*4+AE32*4</f>
        <v>52.8</v>
      </c>
    </row>
    <row r="33" spans="2:33" ht="27.9" customHeight="1">
      <c r="B33" s="983" t="s">
        <v>73</v>
      </c>
      <c r="C33" s="981"/>
      <c r="D33" s="100"/>
      <c r="E33" s="100"/>
      <c r="F33" s="91"/>
      <c r="G33" s="510" t="s">
        <v>245</v>
      </c>
      <c r="H33" s="100"/>
      <c r="I33" s="511" t="s">
        <v>231</v>
      </c>
      <c r="J33" s="92"/>
      <c r="K33" s="141"/>
      <c r="L33" s="92"/>
      <c r="M33" s="516"/>
      <c r="N33" s="519"/>
      <c r="O33" s="520"/>
      <c r="P33" s="91"/>
      <c r="Q33" s="100"/>
      <c r="R33" s="91"/>
      <c r="S33" s="636"/>
      <c r="T33" s="617"/>
      <c r="U33" s="654"/>
      <c r="V33" s="965"/>
      <c r="W33" s="97" t="s">
        <v>3</v>
      </c>
      <c r="X33" s="124" t="s">
        <v>46</v>
      </c>
      <c r="Y33" s="121">
        <f>AB34</f>
        <v>0</v>
      </c>
      <c r="Z33" s="177"/>
      <c r="AA33" s="874" t="s">
        <v>47</v>
      </c>
      <c r="AB33" s="875">
        <v>2.5</v>
      </c>
      <c r="AC33" s="875"/>
      <c r="AD33" s="875">
        <f>AB33*5</f>
        <v>12.5</v>
      </c>
      <c r="AE33" s="875" t="s">
        <v>41</v>
      </c>
      <c r="AF33" s="875">
        <f>AD33*9</f>
        <v>112.5</v>
      </c>
    </row>
    <row r="34" spans="2:33" ht="27.9" customHeight="1">
      <c r="B34" s="983"/>
      <c r="C34" s="981"/>
      <c r="D34" s="100"/>
      <c r="E34" s="100"/>
      <c r="F34" s="91"/>
      <c r="G34" s="90"/>
      <c r="H34" s="100"/>
      <c r="I34" s="91"/>
      <c r="J34" s="671"/>
      <c r="K34" s="671"/>
      <c r="L34" s="671"/>
      <c r="M34" s="518"/>
      <c r="N34" s="517"/>
      <c r="O34" s="521"/>
      <c r="P34" s="91"/>
      <c r="Q34" s="100"/>
      <c r="R34" s="91"/>
      <c r="S34" s="523"/>
      <c r="T34" s="525"/>
      <c r="U34" s="524"/>
      <c r="V34" s="965"/>
      <c r="W34" s="93">
        <f>AC35</f>
        <v>26.9</v>
      </c>
      <c r="X34" s="129" t="s">
        <v>48</v>
      </c>
      <c r="Y34" s="121">
        <v>0</v>
      </c>
      <c r="Z34" s="187"/>
      <c r="AA34" s="874" t="s">
        <v>49</v>
      </c>
      <c r="AB34" s="875">
        <v>0</v>
      </c>
      <c r="AE34" s="874">
        <f>AB34*15</f>
        <v>0</v>
      </c>
    </row>
    <row r="35" spans="2:33" ht="27.9" customHeight="1">
      <c r="B35" s="103" t="s">
        <v>50</v>
      </c>
      <c r="C35" s="200"/>
      <c r="D35" s="100"/>
      <c r="E35" s="100"/>
      <c r="F35" s="91"/>
      <c r="G35" s="91"/>
      <c r="H35" s="100"/>
      <c r="I35" s="91"/>
      <c r="J35" s="671"/>
      <c r="K35" s="671"/>
      <c r="L35" s="671"/>
      <c r="M35" s="654"/>
      <c r="N35" s="617"/>
      <c r="O35" s="540"/>
      <c r="P35" s="91"/>
      <c r="Q35" s="100"/>
      <c r="R35" s="91"/>
      <c r="S35" s="524"/>
      <c r="T35" s="524"/>
      <c r="U35" s="524"/>
      <c r="V35" s="965"/>
      <c r="W35" s="97" t="s">
        <v>51</v>
      </c>
      <c r="X35" s="132"/>
      <c r="Y35" s="121"/>
      <c r="Z35" s="177"/>
      <c r="AC35" s="874">
        <f>SUM(AC30:AC34)</f>
        <v>26.9</v>
      </c>
      <c r="AD35" s="874">
        <f>SUM(AD30:AD34)</f>
        <v>22</v>
      </c>
      <c r="AE35" s="874">
        <f>SUM(AE30:AE34)</f>
        <v>96.5</v>
      </c>
      <c r="AF35" s="874">
        <f>AC35*4+AD35*9+AE35*4</f>
        <v>691.6</v>
      </c>
    </row>
    <row r="36" spans="2:33" ht="27.9" customHeight="1">
      <c r="B36" s="201"/>
      <c r="C36" s="202"/>
      <c r="D36" s="100"/>
      <c r="E36" s="100"/>
      <c r="F36" s="91"/>
      <c r="G36" s="91"/>
      <c r="H36" s="100"/>
      <c r="I36" s="91"/>
      <c r="J36" s="91"/>
      <c r="K36" s="100"/>
      <c r="L36" s="660"/>
      <c r="M36" s="660"/>
      <c r="N36" s="661"/>
      <c r="O36" s="660"/>
      <c r="P36" s="91"/>
      <c r="Q36" s="100"/>
      <c r="R36" s="91"/>
      <c r="S36" s="524"/>
      <c r="T36" s="525"/>
      <c r="U36" s="524"/>
      <c r="V36" s="966"/>
      <c r="W36" s="93">
        <f>(W30*4)+(W32*9)+(W34*4)</f>
        <v>691.6</v>
      </c>
      <c r="X36" s="138"/>
      <c r="Y36" s="121"/>
      <c r="Z36" s="187"/>
      <c r="AC36" s="883">
        <f>AC35*4/AF35</f>
        <v>0.15558126084441873</v>
      </c>
      <c r="AD36" s="883">
        <f>AD35*9/AF35</f>
        <v>0.28629265471370735</v>
      </c>
      <c r="AE36" s="883">
        <f>AE35*4/AF35</f>
        <v>0.55812608444187395</v>
      </c>
    </row>
    <row r="37" spans="2:33" s="197" customFormat="1" ht="44.4">
      <c r="B37" s="80">
        <v>4</v>
      </c>
      <c r="C37" s="981"/>
      <c r="D37" s="82" t="str">
        <f>月菜單!Q35</f>
        <v>紫米飯</v>
      </c>
      <c r="E37" s="689" t="s">
        <v>22</v>
      </c>
      <c r="F37" s="83" t="s">
        <v>23</v>
      </c>
      <c r="G37" s="82" t="str">
        <f>月菜單!Q36</f>
        <v>檸檬烤雞腿</v>
      </c>
      <c r="H37" s="82" t="s">
        <v>24</v>
      </c>
      <c r="I37" s="83" t="s">
        <v>23</v>
      </c>
      <c r="J37" s="82" t="str">
        <f>月菜單!Q37</f>
        <v>脆皮魚丁(海炸)</v>
      </c>
      <c r="K37" s="82" t="s">
        <v>57</v>
      </c>
      <c r="L37" s="659" t="s">
        <v>23</v>
      </c>
      <c r="M37" s="211" t="str">
        <f>月菜單!Q38</f>
        <v>肉醬貢丸(加)</v>
      </c>
      <c r="N37" s="211" t="s">
        <v>25</v>
      </c>
      <c r="O37" s="659" t="s">
        <v>23</v>
      </c>
      <c r="P37" s="82" t="str">
        <f>月菜單!Q39</f>
        <v>淺色蔬菜</v>
      </c>
      <c r="Q37" s="82" t="s">
        <v>26</v>
      </c>
      <c r="R37" s="83" t="s">
        <v>23</v>
      </c>
      <c r="S37" s="82" t="str">
        <f>月菜單!Q40</f>
        <v>白卜肉絲湯</v>
      </c>
      <c r="T37" s="82" t="s">
        <v>25</v>
      </c>
      <c r="U37" s="83" t="s">
        <v>23</v>
      </c>
      <c r="V37" s="978"/>
      <c r="W37" s="84" t="s">
        <v>2</v>
      </c>
      <c r="X37" s="85" t="s">
        <v>27</v>
      </c>
      <c r="Y37" s="118">
        <f>AB38</f>
        <v>5.7</v>
      </c>
      <c r="Z37" s="177"/>
      <c r="AA37" s="874"/>
      <c r="AB37" s="875"/>
      <c r="AC37" s="874" t="s">
        <v>28</v>
      </c>
      <c r="AD37" s="874" t="s">
        <v>29</v>
      </c>
      <c r="AE37" s="874" t="s">
        <v>30</v>
      </c>
      <c r="AF37" s="874" t="s">
        <v>31</v>
      </c>
      <c r="AG37" s="878"/>
    </row>
    <row r="38" spans="2:33" ht="27.9" customHeight="1">
      <c r="B38" s="198" t="s">
        <v>32</v>
      </c>
      <c r="C38" s="981"/>
      <c r="D38" s="690" t="s">
        <v>209</v>
      </c>
      <c r="E38" s="688"/>
      <c r="F38" s="688">
        <v>70</v>
      </c>
      <c r="G38" s="532" t="s">
        <v>213</v>
      </c>
      <c r="H38" s="531"/>
      <c r="I38" s="538">
        <v>60</v>
      </c>
      <c r="J38" s="544" t="s">
        <v>331</v>
      </c>
      <c r="K38" s="550" t="s">
        <v>353</v>
      </c>
      <c r="L38" s="544">
        <v>40</v>
      </c>
      <c r="M38" s="561" t="s">
        <v>224</v>
      </c>
      <c r="N38" s="558"/>
      <c r="O38" s="551">
        <v>30</v>
      </c>
      <c r="P38" s="655" t="str">
        <f>P37</f>
        <v>淺色蔬菜</v>
      </c>
      <c r="Q38" s="89"/>
      <c r="R38" s="92">
        <v>100</v>
      </c>
      <c r="S38" s="655" t="s">
        <v>244</v>
      </c>
      <c r="T38" s="655"/>
      <c r="U38" s="655">
        <v>25</v>
      </c>
      <c r="V38" s="979"/>
      <c r="W38" s="93">
        <f>AE43</f>
        <v>95.5</v>
      </c>
      <c r="X38" s="94" t="s">
        <v>35</v>
      </c>
      <c r="Y38" s="121">
        <f>AB39</f>
        <v>1.9</v>
      </c>
      <c r="Z38" s="187"/>
      <c r="AA38" s="876" t="s">
        <v>36</v>
      </c>
      <c r="AB38" s="875">
        <v>5.7</v>
      </c>
      <c r="AC38" s="875">
        <f>AB38*2</f>
        <v>11.4</v>
      </c>
      <c r="AD38" s="875"/>
      <c r="AE38" s="875">
        <f>AB38*15</f>
        <v>85.5</v>
      </c>
      <c r="AF38" s="875">
        <f>AC38*4+AE38*4</f>
        <v>387.6</v>
      </c>
    </row>
    <row r="39" spans="2:33" ht="27.9" customHeight="1">
      <c r="B39" s="198">
        <v>23</v>
      </c>
      <c r="C39" s="981"/>
      <c r="D39" s="688" t="s">
        <v>240</v>
      </c>
      <c r="E39" s="688"/>
      <c r="F39" s="688">
        <v>35</v>
      </c>
      <c r="G39" s="531" t="s">
        <v>246</v>
      </c>
      <c r="H39" s="531"/>
      <c r="I39" s="538" t="s">
        <v>199</v>
      </c>
      <c r="J39" s="542"/>
      <c r="K39" s="544"/>
      <c r="L39" s="544"/>
      <c r="M39" s="561" t="s">
        <v>394</v>
      </c>
      <c r="N39" s="557" t="s">
        <v>285</v>
      </c>
      <c r="O39" s="552">
        <v>20</v>
      </c>
      <c r="P39" s="91"/>
      <c r="Q39" s="90"/>
      <c r="R39" s="91"/>
      <c r="S39" s="636" t="s">
        <v>234</v>
      </c>
      <c r="T39" s="643"/>
      <c r="U39" s="655">
        <v>5</v>
      </c>
      <c r="V39" s="979"/>
      <c r="W39" s="97" t="s">
        <v>1</v>
      </c>
      <c r="X39" s="98" t="s">
        <v>39</v>
      </c>
      <c r="Y39" s="121">
        <f>AB40</f>
        <v>2</v>
      </c>
      <c r="Z39" s="177"/>
      <c r="AA39" s="880" t="s">
        <v>40</v>
      </c>
      <c r="AB39" s="875">
        <v>1.9</v>
      </c>
      <c r="AC39" s="881">
        <f>AB39*7</f>
        <v>13.299999999999999</v>
      </c>
      <c r="AD39" s="875">
        <f>AB39*5</f>
        <v>9.5</v>
      </c>
      <c r="AE39" s="875" t="s">
        <v>41</v>
      </c>
      <c r="AF39" s="882">
        <f>AC39*4+AD39*9</f>
        <v>138.69999999999999</v>
      </c>
    </row>
    <row r="40" spans="2:33" ht="27.9" customHeight="1">
      <c r="B40" s="198" t="s">
        <v>42</v>
      </c>
      <c r="C40" s="981"/>
      <c r="D40" s="671"/>
      <c r="E40" s="671"/>
      <c r="F40" s="671"/>
      <c r="G40" s="531"/>
      <c r="H40" s="537"/>
      <c r="I40" s="538"/>
      <c r="J40" s="543"/>
      <c r="K40" s="546"/>
      <c r="L40" s="543"/>
      <c r="M40" s="556"/>
      <c r="N40" s="558"/>
      <c r="O40" s="551"/>
      <c r="P40" s="91"/>
      <c r="Q40" s="90"/>
      <c r="R40" s="91"/>
      <c r="S40" s="656" t="s">
        <v>200</v>
      </c>
      <c r="T40" s="657"/>
      <c r="U40" s="655">
        <v>5</v>
      </c>
      <c r="V40" s="979"/>
      <c r="W40" s="93">
        <f>(Y38*5)+(Y40*5)</f>
        <v>22</v>
      </c>
      <c r="X40" s="98" t="s">
        <v>43</v>
      </c>
      <c r="Y40" s="121">
        <f>AB41</f>
        <v>2.5</v>
      </c>
      <c r="Z40" s="187"/>
      <c r="AA40" s="874" t="s">
        <v>44</v>
      </c>
      <c r="AB40" s="875">
        <v>2</v>
      </c>
      <c r="AC40" s="875">
        <f>AB40*1</f>
        <v>2</v>
      </c>
      <c r="AD40" s="875" t="s">
        <v>41</v>
      </c>
      <c r="AE40" s="875">
        <f>AB40*5</f>
        <v>10</v>
      </c>
      <c r="AF40" s="875">
        <f>AC40*4+AE40*4</f>
        <v>48</v>
      </c>
    </row>
    <row r="41" spans="2:33" ht="27.9" customHeight="1">
      <c r="B41" s="967" t="s">
        <v>75</v>
      </c>
      <c r="C41" s="981"/>
      <c r="D41" s="671"/>
      <c r="E41" s="671"/>
      <c r="F41" s="671"/>
      <c r="G41" s="531"/>
      <c r="H41" s="537"/>
      <c r="I41" s="538"/>
      <c r="J41" s="544"/>
      <c r="K41" s="541"/>
      <c r="L41" s="543"/>
      <c r="M41" s="674"/>
      <c r="N41" s="558"/>
      <c r="O41" s="551"/>
      <c r="P41" s="91"/>
      <c r="Q41" s="90"/>
      <c r="R41" s="91"/>
      <c r="S41" s="562"/>
      <c r="T41" s="564"/>
      <c r="U41" s="563"/>
      <c r="V41" s="979"/>
      <c r="W41" s="97" t="s">
        <v>3</v>
      </c>
      <c r="X41" s="98" t="s">
        <v>46</v>
      </c>
      <c r="Y41" s="121">
        <f>AB42</f>
        <v>0</v>
      </c>
      <c r="Z41" s="177"/>
      <c r="AA41" s="874" t="s">
        <v>47</v>
      </c>
      <c r="AB41" s="875">
        <v>2.5</v>
      </c>
      <c r="AC41" s="875"/>
      <c r="AD41" s="875">
        <f>AB41*5</f>
        <v>12.5</v>
      </c>
      <c r="AE41" s="875" t="s">
        <v>41</v>
      </c>
      <c r="AF41" s="875">
        <f>AD41*9</f>
        <v>112.5</v>
      </c>
    </row>
    <row r="42" spans="2:33" ht="27.9" customHeight="1">
      <c r="B42" s="967"/>
      <c r="C42" s="981"/>
      <c r="D42" s="671"/>
      <c r="E42" s="669"/>
      <c r="F42" s="671"/>
      <c r="G42" s="534"/>
      <c r="H42" s="533"/>
      <c r="I42" s="539"/>
      <c r="J42" s="544"/>
      <c r="K42" s="543"/>
      <c r="L42" s="543"/>
      <c r="M42" s="559"/>
      <c r="N42" s="555"/>
      <c r="O42" s="552"/>
      <c r="P42" s="91"/>
      <c r="Q42" s="100"/>
      <c r="R42" s="91"/>
      <c r="S42" s="655"/>
      <c r="T42" s="655"/>
      <c r="U42" s="655"/>
      <c r="V42" s="979"/>
      <c r="W42" s="93">
        <f>(Y38*7)+(Y37*2)+(Y39*1)</f>
        <v>26.7</v>
      </c>
      <c r="X42" s="102" t="s">
        <v>48</v>
      </c>
      <c r="Y42" s="121">
        <v>0</v>
      </c>
      <c r="Z42" s="187"/>
      <c r="AA42" s="874" t="s">
        <v>49</v>
      </c>
      <c r="AE42" s="874">
        <f>AB42*15</f>
        <v>0</v>
      </c>
    </row>
    <row r="43" spans="2:33" ht="27.9" customHeight="1">
      <c r="B43" s="103" t="s">
        <v>50</v>
      </c>
      <c r="C43" s="200"/>
      <c r="D43" s="528"/>
      <c r="E43" s="672"/>
      <c r="F43" s="526"/>
      <c r="G43" s="530"/>
      <c r="H43" s="533"/>
      <c r="I43" s="540"/>
      <c r="J43" s="545"/>
      <c r="K43" s="546"/>
      <c r="L43" s="545"/>
      <c r="M43" s="560"/>
      <c r="N43" s="557"/>
      <c r="O43" s="552"/>
      <c r="P43" s="91"/>
      <c r="Q43" s="100"/>
      <c r="R43" s="91"/>
      <c r="S43" s="636"/>
      <c r="T43" s="643"/>
      <c r="U43" s="655"/>
      <c r="V43" s="979"/>
      <c r="W43" s="97" t="s">
        <v>51</v>
      </c>
      <c r="X43" s="105"/>
      <c r="Y43" s="121"/>
      <c r="Z43" s="177"/>
      <c r="AC43" s="874">
        <f>SUM(AC38:AC42)</f>
        <v>26.7</v>
      </c>
      <c r="AD43" s="874">
        <f>SUM(AD38:AD42)</f>
        <v>22</v>
      </c>
      <c r="AE43" s="874">
        <f>SUM(AE38:AE42)</f>
        <v>95.5</v>
      </c>
      <c r="AF43" s="874">
        <f>AC43*4+AD43*9+AE43*4</f>
        <v>686.8</v>
      </c>
    </row>
    <row r="44" spans="2:33" ht="27.9" customHeight="1" thickBot="1">
      <c r="B44" s="212"/>
      <c r="C44" s="202"/>
      <c r="D44" s="529"/>
      <c r="E44" s="670"/>
      <c r="F44" s="527"/>
      <c r="G44" s="536"/>
      <c r="H44" s="535"/>
      <c r="I44" s="536"/>
      <c r="J44" s="549"/>
      <c r="K44" s="547"/>
      <c r="L44" s="548"/>
      <c r="M44" s="549"/>
      <c r="N44" s="553"/>
      <c r="O44" s="554"/>
      <c r="P44" s="214"/>
      <c r="Q44" s="213"/>
      <c r="R44" s="214"/>
      <c r="S44" s="549"/>
      <c r="T44" s="618"/>
      <c r="U44" s="619"/>
      <c r="V44" s="982"/>
      <c r="W44" s="93">
        <f>(W38*4)+(W40*9)+(W42*4)</f>
        <v>686.8</v>
      </c>
      <c r="X44" s="116"/>
      <c r="Y44" s="142"/>
      <c r="Z44" s="187"/>
      <c r="AC44" s="883">
        <f>AC43*4/AF43</f>
        <v>0.15550378567268491</v>
      </c>
      <c r="AD44" s="883">
        <f>AD43*9/AF43</f>
        <v>0.28829353523587653</v>
      </c>
      <c r="AE44" s="883">
        <f>AE43*4/AF43</f>
        <v>0.55620267909143861</v>
      </c>
    </row>
    <row r="45" spans="2:33" ht="49.5" customHeight="1">
      <c r="C45" s="177"/>
      <c r="D45" s="976"/>
      <c r="E45" s="976"/>
      <c r="F45" s="976"/>
      <c r="G45" s="976"/>
      <c r="H45" s="976"/>
      <c r="I45" s="976"/>
      <c r="J45" s="976"/>
      <c r="K45" s="976"/>
      <c r="L45" s="976"/>
      <c r="M45" s="976"/>
      <c r="N45" s="976"/>
      <c r="O45" s="976"/>
      <c r="P45" s="976"/>
      <c r="Q45" s="976"/>
      <c r="R45" s="976"/>
      <c r="S45" s="976"/>
      <c r="T45" s="976"/>
      <c r="U45" s="976"/>
      <c r="V45" s="976"/>
      <c r="W45" s="976"/>
      <c r="X45" s="976"/>
      <c r="Y45" s="976"/>
      <c r="Z45" s="217"/>
    </row>
    <row r="46" spans="2:33">
      <c r="B46" s="178"/>
      <c r="D46" s="987"/>
      <c r="E46" s="987"/>
      <c r="F46" s="988"/>
      <c r="G46" s="988"/>
      <c r="H46" s="218"/>
      <c r="I46" s="177"/>
      <c r="J46" s="177"/>
      <c r="K46" s="218"/>
      <c r="L46" s="177"/>
      <c r="N46" s="218"/>
      <c r="O46" s="177"/>
      <c r="Q46" s="218"/>
      <c r="R46" s="177"/>
      <c r="T46" s="218"/>
      <c r="U46" s="177"/>
      <c r="V46" s="219"/>
      <c r="Y46" s="221"/>
    </row>
    <row r="47" spans="2:33">
      <c r="Y47" s="221"/>
    </row>
    <row r="48" spans="2:33">
      <c r="Y48" s="221"/>
    </row>
    <row r="49" spans="25:25">
      <c r="Y49" s="221"/>
    </row>
    <row r="50" spans="25:25">
      <c r="Y50" s="221"/>
    </row>
    <row r="51" spans="25:25">
      <c r="Y51" s="221"/>
    </row>
    <row r="52" spans="25:25">
      <c r="Y52" s="221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28" right="0.17" top="0.18" bottom="0.17" header="0.5" footer="0.23"/>
  <pageSetup paperSize="9" scale="3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45"/>
  <sheetViews>
    <sheetView view="pageBreakPreview" topLeftCell="A21" zoomScale="50" zoomScaleNormal="55" zoomScaleSheetLayoutView="50" workbookViewId="0">
      <selection activeCell="AK11" sqref="AK11"/>
    </sheetView>
  </sheetViews>
  <sheetFormatPr defaultColWidth="9" defaultRowHeight="21"/>
  <cols>
    <col min="1" max="1" width="1.88671875" style="199" customWidth="1"/>
    <col min="2" max="2" width="4.88671875" style="215" customWidth="1"/>
    <col min="3" max="3" width="0" style="199" hidden="1" customWidth="1"/>
    <col min="4" max="4" width="18.6640625" style="199" customWidth="1"/>
    <col min="5" max="5" width="5.6640625" style="216" customWidth="1"/>
    <col min="6" max="6" width="9.6640625" style="199" customWidth="1"/>
    <col min="7" max="7" width="18.6640625" style="199" customWidth="1"/>
    <col min="8" max="8" width="5.6640625" style="216" customWidth="1"/>
    <col min="9" max="9" width="9.6640625" style="199" customWidth="1"/>
    <col min="10" max="10" width="18.6640625" style="199" customWidth="1"/>
    <col min="11" max="11" width="5.6640625" style="216" customWidth="1"/>
    <col min="12" max="12" width="9.6640625" style="199" customWidth="1"/>
    <col min="13" max="13" width="18.6640625" style="199" customWidth="1"/>
    <col min="14" max="14" width="5.6640625" style="216" customWidth="1"/>
    <col min="15" max="15" width="9.6640625" style="199" customWidth="1"/>
    <col min="16" max="16" width="18.6640625" style="199" customWidth="1"/>
    <col min="17" max="17" width="5.6640625" style="216" customWidth="1"/>
    <col min="18" max="18" width="9.6640625" style="199" customWidth="1"/>
    <col min="19" max="19" width="18.6640625" style="199" customWidth="1"/>
    <col min="20" max="20" width="5.6640625" style="216" customWidth="1"/>
    <col min="21" max="21" width="9.6640625" style="199" customWidth="1"/>
    <col min="22" max="22" width="5.21875" style="222" customWidth="1"/>
    <col min="23" max="23" width="11.77734375" style="220" customWidth="1"/>
    <col min="24" max="24" width="11.21875" style="162" customWidth="1"/>
    <col min="25" max="25" width="6.6640625" style="223" customWidth="1"/>
    <col min="26" max="26" width="6.6640625" style="199" customWidth="1"/>
    <col min="27" max="27" width="6" style="874" customWidth="1"/>
    <col min="28" max="28" width="5.44140625" style="875" customWidth="1"/>
    <col min="29" max="29" width="7.77734375" style="874" customWidth="1"/>
    <col min="30" max="30" width="8" style="874" customWidth="1"/>
    <col min="31" max="31" width="7.88671875" style="874" customWidth="1"/>
    <col min="32" max="32" width="7.44140625" style="874" customWidth="1"/>
    <col min="33" max="33" width="9" style="879" customWidth="1"/>
    <col min="34" max="35" width="9" style="199" customWidth="1"/>
    <col min="36" max="16384" width="9" style="199"/>
  </cols>
  <sheetData>
    <row r="1" spans="1:33" s="177" customFormat="1" ht="39">
      <c r="B1" s="968" t="s">
        <v>424</v>
      </c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176"/>
      <c r="AA1" s="874"/>
      <c r="AB1" s="875"/>
      <c r="AC1" s="874"/>
      <c r="AD1" s="874"/>
      <c r="AE1" s="874"/>
      <c r="AF1" s="874"/>
      <c r="AG1" s="874"/>
    </row>
    <row r="2" spans="1:33" s="177" customFormat="1" ht="16.5" customHeight="1">
      <c r="B2" s="984"/>
      <c r="C2" s="985"/>
      <c r="D2" s="985"/>
      <c r="E2" s="985"/>
      <c r="F2" s="985"/>
      <c r="G2" s="985"/>
      <c r="H2" s="179"/>
      <c r="I2" s="176"/>
      <c r="J2" s="176"/>
      <c r="K2" s="179"/>
      <c r="L2" s="176"/>
      <c r="M2" s="176"/>
      <c r="N2" s="179"/>
      <c r="O2" s="176"/>
      <c r="P2" s="176"/>
      <c r="Q2" s="179"/>
      <c r="R2" s="176"/>
      <c r="S2" s="176"/>
      <c r="T2" s="179"/>
      <c r="U2" s="176"/>
      <c r="V2" s="180"/>
      <c r="W2" s="181"/>
      <c r="X2" s="60"/>
      <c r="Y2" s="181"/>
      <c r="Z2" s="176"/>
      <c r="AA2" s="874"/>
      <c r="AB2" s="875"/>
      <c r="AC2" s="874"/>
      <c r="AD2" s="874"/>
      <c r="AE2" s="874"/>
      <c r="AF2" s="874"/>
      <c r="AG2" s="874"/>
    </row>
    <row r="3" spans="1:33" s="177" customFormat="1" ht="31.5" customHeight="1" thickBot="1">
      <c r="B3" s="61" t="s">
        <v>10</v>
      </c>
      <c r="C3" s="182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T3" s="183"/>
      <c r="U3" s="183"/>
      <c r="V3" s="184"/>
      <c r="W3" s="185"/>
      <c r="X3" s="66"/>
      <c r="Y3" s="186"/>
      <c r="Z3" s="187"/>
      <c r="AA3" s="874"/>
      <c r="AB3" s="875"/>
      <c r="AC3" s="874"/>
      <c r="AD3" s="874"/>
      <c r="AE3" s="874"/>
      <c r="AF3" s="874"/>
      <c r="AG3" s="874"/>
    </row>
    <row r="4" spans="1:33" s="196" customFormat="1" ht="159.6">
      <c r="B4" s="188" t="s">
        <v>11</v>
      </c>
      <c r="C4" s="189" t="s">
        <v>12</v>
      </c>
      <c r="D4" s="190" t="s">
        <v>13</v>
      </c>
      <c r="E4" s="72" t="s">
        <v>14</v>
      </c>
      <c r="F4" s="190"/>
      <c r="G4" s="190" t="s">
        <v>15</v>
      </c>
      <c r="H4" s="72" t="s">
        <v>14</v>
      </c>
      <c r="I4" s="190"/>
      <c r="J4" s="190" t="s">
        <v>16</v>
      </c>
      <c r="K4" s="72" t="s">
        <v>14</v>
      </c>
      <c r="L4" s="191"/>
      <c r="M4" s="190" t="s">
        <v>16</v>
      </c>
      <c r="N4" s="72" t="s">
        <v>14</v>
      </c>
      <c r="O4" s="190"/>
      <c r="P4" s="190" t="s">
        <v>16</v>
      </c>
      <c r="Q4" s="72" t="s">
        <v>14</v>
      </c>
      <c r="R4" s="190"/>
      <c r="S4" s="192" t="s">
        <v>17</v>
      </c>
      <c r="T4" s="72" t="s">
        <v>14</v>
      </c>
      <c r="U4" s="190"/>
      <c r="V4" s="74" t="s">
        <v>76</v>
      </c>
      <c r="W4" s="193" t="s">
        <v>19</v>
      </c>
      <c r="X4" s="76" t="s">
        <v>20</v>
      </c>
      <c r="Y4" s="194" t="s">
        <v>21</v>
      </c>
      <c r="Z4" s="195"/>
      <c r="AA4" s="876"/>
      <c r="AB4" s="875"/>
      <c r="AC4" s="874"/>
      <c r="AD4" s="874"/>
      <c r="AE4" s="874"/>
      <c r="AF4" s="874"/>
      <c r="AG4" s="877"/>
    </row>
    <row r="5" spans="1:33" s="197" customFormat="1" ht="65.099999999999994" customHeight="1">
      <c r="B5" s="80">
        <v>4</v>
      </c>
      <c r="C5" s="981"/>
      <c r="D5" s="82" t="str">
        <f>月菜單!A45</f>
        <v>白米飯</v>
      </c>
      <c r="E5" s="82" t="s">
        <v>22</v>
      </c>
      <c r="F5" s="83" t="s">
        <v>23</v>
      </c>
      <c r="G5" s="82" t="str">
        <f>月菜單!A46</f>
        <v>普羅旺斯雞排</v>
      </c>
      <c r="H5" s="82" t="s">
        <v>25</v>
      </c>
      <c r="I5" s="83" t="s">
        <v>23</v>
      </c>
      <c r="J5" s="82" t="str">
        <f>月菜單!A47</f>
        <v>小黃瓜豆腐(豆)</v>
      </c>
      <c r="K5" s="620" t="s">
        <v>25</v>
      </c>
      <c r="L5" s="83" t="s">
        <v>23</v>
      </c>
      <c r="M5" s="82" t="str">
        <f>月菜單!A48</f>
        <v>壽喜燒肉</v>
      </c>
      <c r="N5" s="82" t="s">
        <v>25</v>
      </c>
      <c r="O5" s="83" t="s">
        <v>23</v>
      </c>
      <c r="P5" s="82" t="str">
        <f>月菜單!A49</f>
        <v>深色蔬菜</v>
      </c>
      <c r="Q5" s="82" t="s">
        <v>26</v>
      </c>
      <c r="R5" s="83" t="s">
        <v>23</v>
      </c>
      <c r="S5" s="203" t="str">
        <f>月菜單!A50</f>
        <v>香菇冬瓜湯</v>
      </c>
      <c r="T5" s="82" t="s">
        <v>52</v>
      </c>
      <c r="U5" s="83" t="s">
        <v>53</v>
      </c>
      <c r="V5" s="964"/>
      <c r="W5" s="84" t="s">
        <v>2</v>
      </c>
      <c r="X5" s="117" t="s">
        <v>79</v>
      </c>
      <c r="Y5" s="86">
        <f>AB6</f>
        <v>5.7</v>
      </c>
      <c r="Z5" s="177"/>
      <c r="AA5" s="874"/>
      <c r="AB5" s="875"/>
      <c r="AC5" s="874" t="s">
        <v>80</v>
      </c>
      <c r="AD5" s="874" t="s">
        <v>81</v>
      </c>
      <c r="AE5" s="874" t="s">
        <v>82</v>
      </c>
      <c r="AF5" s="874" t="s">
        <v>83</v>
      </c>
      <c r="AG5" s="878"/>
    </row>
    <row r="6" spans="1:33" ht="27.9" customHeight="1">
      <c r="B6" s="198" t="s">
        <v>32</v>
      </c>
      <c r="C6" s="981"/>
      <c r="D6" s="89" t="s">
        <v>84</v>
      </c>
      <c r="E6" s="90"/>
      <c r="F6" s="91">
        <v>110</v>
      </c>
      <c r="G6" s="567" t="s">
        <v>194</v>
      </c>
      <c r="H6" s="567"/>
      <c r="I6" s="638">
        <v>50</v>
      </c>
      <c r="J6" s="671" t="s">
        <v>38</v>
      </c>
      <c r="K6" s="671" t="s">
        <v>278</v>
      </c>
      <c r="L6" s="671">
        <v>30</v>
      </c>
      <c r="M6" s="656" t="s">
        <v>277</v>
      </c>
      <c r="N6" s="574"/>
      <c r="O6" s="573">
        <v>30</v>
      </c>
      <c r="P6" s="577" t="str">
        <f>P5</f>
        <v>深色蔬菜</v>
      </c>
      <c r="Q6" s="89"/>
      <c r="R6" s="92">
        <v>100</v>
      </c>
      <c r="S6" s="576" t="s">
        <v>93</v>
      </c>
      <c r="T6" s="91"/>
      <c r="U6" s="91">
        <v>30</v>
      </c>
      <c r="V6" s="965"/>
      <c r="W6" s="93">
        <f>AE11</f>
        <v>96.5</v>
      </c>
      <c r="X6" s="120" t="s">
        <v>35</v>
      </c>
      <c r="Y6" s="95">
        <f>AB7</f>
        <v>1.9</v>
      </c>
      <c r="Z6" s="187"/>
      <c r="AA6" s="876" t="s">
        <v>36</v>
      </c>
      <c r="AB6" s="875">
        <v>5.7</v>
      </c>
      <c r="AC6" s="875">
        <f>AB6*2</f>
        <v>11.4</v>
      </c>
      <c r="AD6" s="875"/>
      <c r="AE6" s="875">
        <f>AB6*15</f>
        <v>85.5</v>
      </c>
      <c r="AF6" s="875">
        <f>AC6*4+AE6*4</f>
        <v>387.6</v>
      </c>
    </row>
    <row r="7" spans="1:33" ht="27.9" customHeight="1">
      <c r="B7" s="198">
        <v>26</v>
      </c>
      <c r="C7" s="981"/>
      <c r="D7" s="90"/>
      <c r="E7" s="90"/>
      <c r="F7" s="90"/>
      <c r="G7" s="566" t="s">
        <v>248</v>
      </c>
      <c r="H7" s="568"/>
      <c r="I7" s="566" t="s">
        <v>199</v>
      </c>
      <c r="J7" s="671" t="s">
        <v>72</v>
      </c>
      <c r="K7" s="671"/>
      <c r="L7" s="671">
        <v>10</v>
      </c>
      <c r="M7" s="574" t="s">
        <v>212</v>
      </c>
      <c r="N7" s="574"/>
      <c r="O7" s="573">
        <v>20</v>
      </c>
      <c r="P7" s="91"/>
      <c r="Q7" s="91"/>
      <c r="R7" s="91"/>
      <c r="S7" s="576" t="s">
        <v>249</v>
      </c>
      <c r="T7" s="91"/>
      <c r="U7" s="91">
        <v>5</v>
      </c>
      <c r="V7" s="965"/>
      <c r="W7" s="97" t="s">
        <v>1</v>
      </c>
      <c r="X7" s="124" t="s">
        <v>39</v>
      </c>
      <c r="Y7" s="95">
        <f>AB8</f>
        <v>2.2000000000000002</v>
      </c>
      <c r="Z7" s="177"/>
      <c r="AA7" s="880" t="s">
        <v>40</v>
      </c>
      <c r="AB7" s="875">
        <v>1.9</v>
      </c>
      <c r="AC7" s="881">
        <f>AB7*7</f>
        <v>13.299999999999999</v>
      </c>
      <c r="AD7" s="875">
        <f>AB7*5</f>
        <v>9.5</v>
      </c>
      <c r="AE7" s="875" t="s">
        <v>41</v>
      </c>
      <c r="AF7" s="882">
        <f>AC7*4+AD7*9</f>
        <v>138.69999999999999</v>
      </c>
    </row>
    <row r="8" spans="1:33" ht="27.9" customHeight="1">
      <c r="B8" s="198" t="s">
        <v>42</v>
      </c>
      <c r="C8" s="981"/>
      <c r="D8" s="90"/>
      <c r="E8" s="90"/>
      <c r="F8" s="90"/>
      <c r="G8" s="565"/>
      <c r="H8" s="567"/>
      <c r="I8" s="566"/>
      <c r="J8" s="570"/>
      <c r="K8" s="571"/>
      <c r="L8" s="570"/>
      <c r="M8" s="656" t="s">
        <v>214</v>
      </c>
      <c r="N8" s="575"/>
      <c r="O8" s="574">
        <v>10</v>
      </c>
      <c r="P8" s="91"/>
      <c r="Q8" s="100"/>
      <c r="R8" s="91"/>
      <c r="S8" s="90"/>
      <c r="T8" s="100"/>
      <c r="U8" s="91"/>
      <c r="V8" s="965"/>
      <c r="W8" s="93">
        <f>AD11</f>
        <v>22</v>
      </c>
      <c r="X8" s="124" t="s">
        <v>43</v>
      </c>
      <c r="Y8" s="95">
        <f>AB9</f>
        <v>2.5</v>
      </c>
      <c r="Z8" s="187"/>
      <c r="AA8" s="874" t="s">
        <v>44</v>
      </c>
      <c r="AB8" s="875">
        <v>2.2000000000000002</v>
      </c>
      <c r="AC8" s="875">
        <f>AB8*1</f>
        <v>2.2000000000000002</v>
      </c>
      <c r="AD8" s="875" t="s">
        <v>41</v>
      </c>
      <c r="AE8" s="875">
        <f>AB8*5</f>
        <v>11</v>
      </c>
      <c r="AF8" s="875">
        <f>AC8*4+AE8*4</f>
        <v>52.8</v>
      </c>
    </row>
    <row r="9" spans="1:33" ht="27.9" customHeight="1">
      <c r="B9" s="983" t="s">
        <v>45</v>
      </c>
      <c r="C9" s="981"/>
      <c r="D9" s="90"/>
      <c r="E9" s="90"/>
      <c r="F9" s="90"/>
      <c r="G9" s="566"/>
      <c r="H9" s="567"/>
      <c r="I9" s="566"/>
      <c r="J9" s="671"/>
      <c r="K9" s="671"/>
      <c r="L9" s="671"/>
      <c r="M9" s="574" t="s">
        <v>230</v>
      </c>
      <c r="N9" s="575"/>
      <c r="O9" s="574">
        <v>5</v>
      </c>
      <c r="P9" s="91"/>
      <c r="Q9" s="100"/>
      <c r="R9" s="91"/>
      <c r="S9" s="90"/>
      <c r="T9" s="100"/>
      <c r="U9" s="91"/>
      <c r="V9" s="965"/>
      <c r="W9" s="97" t="s">
        <v>3</v>
      </c>
      <c r="X9" s="124" t="s">
        <v>46</v>
      </c>
      <c r="Y9" s="95">
        <f>AB10</f>
        <v>0</v>
      </c>
      <c r="Z9" s="177"/>
      <c r="AA9" s="874" t="s">
        <v>47</v>
      </c>
      <c r="AB9" s="875">
        <v>2.5</v>
      </c>
      <c r="AC9" s="875"/>
      <c r="AD9" s="875">
        <f>AB9*5</f>
        <v>12.5</v>
      </c>
      <c r="AE9" s="875" t="s">
        <v>41</v>
      </c>
      <c r="AF9" s="875">
        <f>AD9*9</f>
        <v>112.5</v>
      </c>
    </row>
    <row r="10" spans="1:33" ht="27.9" customHeight="1">
      <c r="B10" s="983"/>
      <c r="C10" s="981"/>
      <c r="D10" s="90"/>
      <c r="E10" s="90"/>
      <c r="F10" s="90"/>
      <c r="G10" s="566"/>
      <c r="H10" s="567"/>
      <c r="I10" s="566"/>
      <c r="J10" s="671"/>
      <c r="K10" s="671"/>
      <c r="L10" s="671"/>
      <c r="M10" s="573"/>
      <c r="N10" s="575"/>
      <c r="O10" s="573"/>
      <c r="P10" s="91"/>
      <c r="Q10" s="100"/>
      <c r="R10" s="91"/>
      <c r="S10" s="90"/>
      <c r="T10" s="100"/>
      <c r="U10" s="91"/>
      <c r="V10" s="965"/>
      <c r="W10" s="93">
        <f>AC11</f>
        <v>26.9</v>
      </c>
      <c r="X10" s="129" t="s">
        <v>48</v>
      </c>
      <c r="Y10" s="95">
        <v>0</v>
      </c>
      <c r="Z10" s="187"/>
      <c r="AA10" s="874" t="s">
        <v>49</v>
      </c>
      <c r="AE10" s="874">
        <f>AB10*15</f>
        <v>0</v>
      </c>
    </row>
    <row r="11" spans="1:33" ht="27.9" customHeight="1">
      <c r="B11" s="103" t="s">
        <v>50</v>
      </c>
      <c r="C11" s="200"/>
      <c r="D11" s="90"/>
      <c r="E11" s="100"/>
      <c r="F11" s="90"/>
      <c r="G11" s="569"/>
      <c r="H11" s="568"/>
      <c r="I11" s="566"/>
      <c r="J11" s="570"/>
      <c r="K11" s="572"/>
      <c r="L11" s="570"/>
      <c r="M11" s="573"/>
      <c r="N11" s="575"/>
      <c r="O11" s="573"/>
      <c r="P11" s="91"/>
      <c r="Q11" s="100"/>
      <c r="R11" s="91"/>
      <c r="S11" s="91"/>
      <c r="T11" s="100"/>
      <c r="U11" s="91"/>
      <c r="V11" s="965"/>
      <c r="W11" s="97" t="s">
        <v>51</v>
      </c>
      <c r="X11" s="132"/>
      <c r="Y11" s="95"/>
      <c r="Z11" s="177"/>
      <c r="AC11" s="874">
        <f>SUM(AC6:AC10)</f>
        <v>26.9</v>
      </c>
      <c r="AD11" s="874">
        <f>SUM(AD6:AD10)</f>
        <v>22</v>
      </c>
      <c r="AE11" s="874">
        <f>SUM(AE6:AE10)</f>
        <v>96.5</v>
      </c>
      <c r="AF11" s="874">
        <f>AC11*4+AD11*9+AE11*4</f>
        <v>691.6</v>
      </c>
    </row>
    <row r="12" spans="1:33" ht="27.9" customHeight="1" thickBot="1">
      <c r="B12" s="201"/>
      <c r="C12" s="202"/>
      <c r="D12" s="100"/>
      <c r="E12" s="100"/>
      <c r="F12" s="91"/>
      <c r="G12" s="566"/>
      <c r="H12" s="568"/>
      <c r="I12" s="566"/>
      <c r="J12" s="570"/>
      <c r="K12" s="572"/>
      <c r="L12" s="570"/>
      <c r="M12" s="573"/>
      <c r="N12" s="575"/>
      <c r="O12" s="573"/>
      <c r="P12" s="91"/>
      <c r="Q12" s="100"/>
      <c r="R12" s="91"/>
      <c r="S12" s="91"/>
      <c r="T12" s="100"/>
      <c r="U12" s="91"/>
      <c r="V12" s="966"/>
      <c r="W12" s="93">
        <f>(W6*4)+(W8*9)+(W10*4)</f>
        <v>691.6</v>
      </c>
      <c r="X12" s="138"/>
      <c r="Y12" s="111"/>
      <c r="Z12" s="187"/>
      <c r="AC12" s="883">
        <f>AC11*4/AF11</f>
        <v>0.15558126084441873</v>
      </c>
      <c r="AD12" s="883">
        <f>AD11*9/AF11</f>
        <v>0.28629265471370735</v>
      </c>
      <c r="AE12" s="883">
        <f>AE11*4/AF11</f>
        <v>0.55812608444187395</v>
      </c>
    </row>
    <row r="13" spans="1:33" s="197" customFormat="1" ht="44.4">
      <c r="B13" s="80">
        <v>4</v>
      </c>
      <c r="C13" s="981"/>
      <c r="D13" s="82" t="str">
        <f>月菜單!E45</f>
        <v>白米飯</v>
      </c>
      <c r="E13" s="82" t="s">
        <v>22</v>
      </c>
      <c r="F13" s="83" t="s">
        <v>23</v>
      </c>
      <c r="G13" s="82" t="str">
        <f>月菜單!E46</f>
        <v>鮮筍燉肉</v>
      </c>
      <c r="H13" s="620" t="s">
        <v>25</v>
      </c>
      <c r="I13" s="83" t="s">
        <v>23</v>
      </c>
      <c r="J13" s="82" t="str">
        <f>月菜單!E47</f>
        <v>蝦仁彩蔬蛋(海)</v>
      </c>
      <c r="K13" s="82" t="s">
        <v>56</v>
      </c>
      <c r="L13" s="83" t="s">
        <v>23</v>
      </c>
      <c r="M13" s="82" t="str">
        <f>月菜單!E48</f>
        <v>大雞堡肉(加)</v>
      </c>
      <c r="N13" s="591" t="s">
        <v>226</v>
      </c>
      <c r="O13" s="83" t="s">
        <v>23</v>
      </c>
      <c r="P13" s="82" t="str">
        <f>月菜單!E49</f>
        <v>深色蔬菜</v>
      </c>
      <c r="Q13" s="82" t="s">
        <v>78</v>
      </c>
      <c r="R13" s="83" t="s">
        <v>53</v>
      </c>
      <c r="S13" s="82" t="str">
        <f>月菜單!E50</f>
        <v>蘿蔔玉米湯</v>
      </c>
      <c r="T13" s="82" t="s">
        <v>52</v>
      </c>
      <c r="U13" s="83" t="s">
        <v>53</v>
      </c>
      <c r="V13" s="978"/>
      <c r="W13" s="84" t="s">
        <v>2</v>
      </c>
      <c r="X13" s="117" t="s">
        <v>79</v>
      </c>
      <c r="Y13" s="86">
        <f>AB14</f>
        <v>5.7</v>
      </c>
      <c r="Z13" s="177"/>
      <c r="AA13" s="874"/>
      <c r="AB13" s="875"/>
      <c r="AC13" s="874" t="s">
        <v>80</v>
      </c>
      <c r="AD13" s="874" t="s">
        <v>81</v>
      </c>
      <c r="AE13" s="874" t="s">
        <v>82</v>
      </c>
      <c r="AF13" s="874" t="s">
        <v>83</v>
      </c>
      <c r="AG13" s="878"/>
    </row>
    <row r="14" spans="1:33" ht="27.9" customHeight="1">
      <c r="B14" s="198" t="s">
        <v>32</v>
      </c>
      <c r="C14" s="981"/>
      <c r="D14" s="690" t="s">
        <v>33</v>
      </c>
      <c r="E14" s="695"/>
      <c r="F14" s="696">
        <v>110</v>
      </c>
      <c r="G14" s="639" t="s">
        <v>224</v>
      </c>
      <c r="H14" s="583"/>
      <c r="I14" s="582">
        <v>35</v>
      </c>
      <c r="J14" s="586" t="s">
        <v>204</v>
      </c>
      <c r="K14" s="589"/>
      <c r="L14" s="586">
        <v>15</v>
      </c>
      <c r="M14" s="594" t="s">
        <v>251</v>
      </c>
      <c r="N14" s="594" t="s">
        <v>222</v>
      </c>
      <c r="O14" s="593">
        <v>30</v>
      </c>
      <c r="P14" s="593" t="str">
        <f>P13</f>
        <v>深色蔬菜</v>
      </c>
      <c r="Q14" s="89"/>
      <c r="R14" s="92">
        <v>100</v>
      </c>
      <c r="S14" s="707" t="s">
        <v>435</v>
      </c>
      <c r="T14" s="709"/>
      <c r="U14" s="708">
        <v>15</v>
      </c>
      <c r="V14" s="979"/>
      <c r="W14" s="93">
        <f>AE19</f>
        <v>95.5</v>
      </c>
      <c r="X14" s="120" t="s">
        <v>35</v>
      </c>
      <c r="Y14" s="95">
        <f>AB15</f>
        <v>1.9</v>
      </c>
      <c r="Z14" s="187"/>
      <c r="AA14" s="876" t="s">
        <v>36</v>
      </c>
      <c r="AB14" s="875">
        <v>5.7</v>
      </c>
      <c r="AC14" s="875">
        <f>AB14*2</f>
        <v>11.4</v>
      </c>
      <c r="AD14" s="875"/>
      <c r="AE14" s="875">
        <f>AB14*15</f>
        <v>85.5</v>
      </c>
      <c r="AF14" s="875">
        <f>AC14*4+AE14*4</f>
        <v>387.6</v>
      </c>
    </row>
    <row r="15" spans="1:33" ht="27.9" customHeight="1">
      <c r="B15" s="198">
        <v>27</v>
      </c>
      <c r="C15" s="981"/>
      <c r="D15" s="579"/>
      <c r="E15" s="579"/>
      <c r="F15" s="579"/>
      <c r="G15" s="638" t="s">
        <v>267</v>
      </c>
      <c r="H15" s="583"/>
      <c r="I15" s="582">
        <v>15</v>
      </c>
      <c r="J15" s="655" t="s">
        <v>212</v>
      </c>
      <c r="K15" s="617"/>
      <c r="L15" s="655">
        <v>10</v>
      </c>
      <c r="M15" s="593"/>
      <c r="N15" s="594"/>
      <c r="O15" s="593"/>
      <c r="P15" s="90"/>
      <c r="Q15" s="644"/>
      <c r="R15" s="644"/>
      <c r="S15" s="706" t="s">
        <v>206</v>
      </c>
      <c r="T15" s="710"/>
      <c r="U15" s="708">
        <v>10</v>
      </c>
      <c r="V15" s="979"/>
      <c r="W15" s="97" t="s">
        <v>1</v>
      </c>
      <c r="X15" s="124" t="s">
        <v>39</v>
      </c>
      <c r="Y15" s="95">
        <f>AB16</f>
        <v>2</v>
      </c>
      <c r="Z15" s="177"/>
      <c r="AA15" s="880" t="s">
        <v>40</v>
      </c>
      <c r="AB15" s="875">
        <v>1.9</v>
      </c>
      <c r="AC15" s="881">
        <f>AB15*7</f>
        <v>13.299999999999999</v>
      </c>
      <c r="AD15" s="875">
        <f>AB15*5</f>
        <v>9.5</v>
      </c>
      <c r="AE15" s="875" t="s">
        <v>41</v>
      </c>
      <c r="AF15" s="882">
        <f>AC15*4+AD15*9</f>
        <v>138.69999999999999</v>
      </c>
    </row>
    <row r="16" spans="1:33" ht="27.9" customHeight="1">
      <c r="A16" s="640" t="s">
        <v>193</v>
      </c>
      <c r="B16" s="198" t="s">
        <v>42</v>
      </c>
      <c r="C16" s="981"/>
      <c r="D16" s="580"/>
      <c r="E16" s="580"/>
      <c r="F16" s="578"/>
      <c r="G16" s="582" t="s">
        <v>200</v>
      </c>
      <c r="H16" s="583"/>
      <c r="I16" s="582">
        <v>10</v>
      </c>
      <c r="J16" s="655" t="s">
        <v>332</v>
      </c>
      <c r="K16" s="656" t="s">
        <v>318</v>
      </c>
      <c r="L16" s="655">
        <v>5</v>
      </c>
      <c r="M16" s="598"/>
      <c r="N16" s="594"/>
      <c r="O16" s="593"/>
      <c r="P16" s="90"/>
      <c r="Q16" s="100"/>
      <c r="R16" s="90"/>
      <c r="S16" s="592"/>
      <c r="T16" s="100"/>
      <c r="U16" s="91"/>
      <c r="V16" s="979"/>
      <c r="W16" s="93">
        <v>23</v>
      </c>
      <c r="X16" s="124" t="s">
        <v>43</v>
      </c>
      <c r="Y16" s="95">
        <f>AB17</f>
        <v>2.4</v>
      </c>
      <c r="Z16" s="187"/>
      <c r="AA16" s="874" t="s">
        <v>44</v>
      </c>
      <c r="AB16" s="875">
        <v>2</v>
      </c>
      <c r="AC16" s="875">
        <f>AB16*1</f>
        <v>2</v>
      </c>
      <c r="AD16" s="875" t="s">
        <v>41</v>
      </c>
      <c r="AE16" s="875">
        <f>AB16*5</f>
        <v>10</v>
      </c>
      <c r="AF16" s="875">
        <f>AC16*4+AE16*4</f>
        <v>48</v>
      </c>
    </row>
    <row r="17" spans="1:33" ht="27.9" customHeight="1">
      <c r="A17" s="474"/>
      <c r="B17" s="967" t="s">
        <v>252</v>
      </c>
      <c r="C17" s="963"/>
      <c r="D17" s="642"/>
      <c r="E17" s="580"/>
      <c r="F17" s="578"/>
      <c r="G17" s="581"/>
      <c r="H17" s="584"/>
      <c r="I17" s="582"/>
      <c r="J17" s="655" t="s">
        <v>200</v>
      </c>
      <c r="K17" s="658"/>
      <c r="L17" s="655">
        <v>5</v>
      </c>
      <c r="M17" s="594"/>
      <c r="N17" s="594"/>
      <c r="O17" s="593"/>
      <c r="P17" s="90"/>
      <c r="Q17" s="100"/>
      <c r="R17" s="90"/>
      <c r="S17" s="113"/>
      <c r="T17" s="90"/>
      <c r="U17" s="91"/>
      <c r="V17" s="979"/>
      <c r="W17" s="97" t="s">
        <v>3</v>
      </c>
      <c r="X17" s="124" t="s">
        <v>46</v>
      </c>
      <c r="Y17" s="95">
        <f>AB18</f>
        <v>0</v>
      </c>
      <c r="Z17" s="177"/>
      <c r="AA17" s="874" t="s">
        <v>47</v>
      </c>
      <c r="AB17" s="875">
        <v>2.4</v>
      </c>
      <c r="AC17" s="875"/>
      <c r="AD17" s="875">
        <f>AB17*5</f>
        <v>12</v>
      </c>
      <c r="AE17" s="875" t="s">
        <v>41</v>
      </c>
      <c r="AF17" s="875">
        <f>AD17*9</f>
        <v>108</v>
      </c>
    </row>
    <row r="18" spans="1:33" ht="27.9" customHeight="1">
      <c r="B18" s="983"/>
      <c r="C18" s="981"/>
      <c r="D18" s="580"/>
      <c r="E18" s="473"/>
      <c r="F18" s="645"/>
      <c r="G18" s="644"/>
      <c r="H18" s="473"/>
      <c r="I18" s="582"/>
      <c r="J18" s="655"/>
      <c r="K18" s="658"/>
      <c r="L18" s="655"/>
      <c r="M18" s="596"/>
      <c r="N18" s="594"/>
      <c r="O18" s="597"/>
      <c r="P18" s="91"/>
      <c r="Q18" s="100"/>
      <c r="R18" s="91"/>
      <c r="S18" s="90"/>
      <c r="T18" s="100"/>
      <c r="U18" s="91"/>
      <c r="V18" s="979"/>
      <c r="W18" s="93">
        <f>AC19</f>
        <v>26.7</v>
      </c>
      <c r="X18" s="129" t="s">
        <v>48</v>
      </c>
      <c r="Y18" s="95">
        <v>0</v>
      </c>
      <c r="Z18" s="187"/>
      <c r="AA18" s="874" t="s">
        <v>49</v>
      </c>
      <c r="AE18" s="874">
        <f>AB18*15</f>
        <v>0</v>
      </c>
    </row>
    <row r="19" spans="1:33" ht="27.9" customHeight="1">
      <c r="B19" s="103" t="s">
        <v>50</v>
      </c>
      <c r="C19" s="200"/>
      <c r="D19" s="580"/>
      <c r="E19" s="580"/>
      <c r="F19" s="578"/>
      <c r="G19" s="583"/>
      <c r="H19" s="584"/>
      <c r="I19" s="582"/>
      <c r="J19" s="590"/>
      <c r="K19" s="586"/>
      <c r="L19" s="585"/>
      <c r="M19" s="595"/>
      <c r="N19" s="594"/>
      <c r="O19" s="597"/>
      <c r="P19" s="91"/>
      <c r="Q19" s="100"/>
      <c r="R19" s="91"/>
      <c r="S19" s="91"/>
      <c r="T19" s="100"/>
      <c r="U19" s="91"/>
      <c r="V19" s="979"/>
      <c r="W19" s="97" t="s">
        <v>51</v>
      </c>
      <c r="X19" s="132"/>
      <c r="Y19" s="95"/>
      <c r="Z19" s="177"/>
      <c r="AC19" s="874">
        <f>SUM(AC14:AC18)</f>
        <v>26.7</v>
      </c>
      <c r="AD19" s="874">
        <f>SUM(AD14:AD18)</f>
        <v>21.5</v>
      </c>
      <c r="AE19" s="874">
        <f>SUM(AE14:AE18)</f>
        <v>95.5</v>
      </c>
      <c r="AF19" s="874">
        <f>AC19*4+AD19*9+AE19*4</f>
        <v>682.3</v>
      </c>
    </row>
    <row r="20" spans="1:33" ht="27.9" customHeight="1" thickBot="1">
      <c r="B20" s="201"/>
      <c r="C20" s="202"/>
      <c r="D20" s="580"/>
      <c r="E20" s="580"/>
      <c r="F20" s="578"/>
      <c r="G20" s="582"/>
      <c r="H20" s="584"/>
      <c r="I20" s="582"/>
      <c r="J20" s="587"/>
      <c r="K20" s="588"/>
      <c r="L20" s="585"/>
      <c r="M20" s="595"/>
      <c r="N20" s="594"/>
      <c r="O20" s="597"/>
      <c r="P20" s="91"/>
      <c r="Q20" s="100"/>
      <c r="R20" s="91"/>
      <c r="S20" s="91"/>
      <c r="T20" s="100"/>
      <c r="U20" s="91"/>
      <c r="V20" s="982"/>
      <c r="W20" s="93">
        <f>AF19</f>
        <v>682.3</v>
      </c>
      <c r="X20" s="138"/>
      <c r="Y20" s="111"/>
      <c r="Z20" s="187"/>
      <c r="AC20" s="883">
        <f>AC19*4/AF19</f>
        <v>0.15652938590063023</v>
      </c>
      <c r="AD20" s="883">
        <f>AD19*9/AF19</f>
        <v>0.28359958962333287</v>
      </c>
      <c r="AE20" s="883">
        <f>AE19*4/AF19</f>
        <v>0.55987102447603698</v>
      </c>
    </row>
    <row r="21" spans="1:33" s="197" customFormat="1" ht="44.4">
      <c r="B21" s="80">
        <v>4</v>
      </c>
      <c r="C21" s="981"/>
      <c r="D21" s="82" t="str">
        <f>月菜單!I45</f>
        <v>咖哩炒飯</v>
      </c>
      <c r="E21" s="620" t="s">
        <v>56</v>
      </c>
      <c r="F21" s="83" t="s">
        <v>23</v>
      </c>
      <c r="G21" s="82" t="str">
        <f>月菜單!I46</f>
        <v>脆皮雞腿(炸)</v>
      </c>
      <c r="H21" s="620" t="s">
        <v>279</v>
      </c>
      <c r="I21" s="83" t="s">
        <v>23</v>
      </c>
      <c r="J21" s="82" t="str">
        <f>月菜單!I47</f>
        <v>滿餡奶香包(冷)</v>
      </c>
      <c r="K21" s="620" t="s">
        <v>22</v>
      </c>
      <c r="L21" s="83" t="s">
        <v>23</v>
      </c>
      <c r="M21" s="82" t="str">
        <f>月菜單!I48</f>
        <v>茄汁熱狗(加)</v>
      </c>
      <c r="N21" s="620" t="s">
        <v>25</v>
      </c>
      <c r="O21" s="83" t="s">
        <v>23</v>
      </c>
      <c r="P21" s="82" t="str">
        <f>月菜單!I49</f>
        <v>深色蔬菜</v>
      </c>
      <c r="Q21" s="620" t="s">
        <v>26</v>
      </c>
      <c r="R21" s="83" t="s">
        <v>23</v>
      </c>
      <c r="S21" s="82" t="str">
        <f>月菜單!I50</f>
        <v>金針豆皮湯(豆)</v>
      </c>
      <c r="T21" s="620" t="s">
        <v>25</v>
      </c>
      <c r="U21" s="83" t="s">
        <v>23</v>
      </c>
      <c r="V21" s="978"/>
      <c r="W21" s="84" t="s">
        <v>7</v>
      </c>
      <c r="X21" s="117" t="s">
        <v>27</v>
      </c>
      <c r="Y21" s="118">
        <f>AB22</f>
        <v>5.7</v>
      </c>
      <c r="Z21" s="177"/>
      <c r="AA21" s="874"/>
      <c r="AB21" s="875"/>
      <c r="AC21" s="874" t="s">
        <v>28</v>
      </c>
      <c r="AD21" s="874" t="s">
        <v>29</v>
      </c>
      <c r="AE21" s="874" t="s">
        <v>30</v>
      </c>
      <c r="AF21" s="874" t="s">
        <v>31</v>
      </c>
      <c r="AG21" s="878"/>
    </row>
    <row r="22" spans="1:33" s="206" customFormat="1" ht="27.75" customHeight="1">
      <c r="B22" s="198" t="s">
        <v>32</v>
      </c>
      <c r="C22" s="981"/>
      <c r="D22" s="690" t="s">
        <v>209</v>
      </c>
      <c r="E22" s="691"/>
      <c r="F22" s="692">
        <v>100</v>
      </c>
      <c r="G22" s="655" t="s">
        <v>270</v>
      </c>
      <c r="H22" s="602"/>
      <c r="I22" s="601">
        <v>60</v>
      </c>
      <c r="J22" s="700" t="s">
        <v>429</v>
      </c>
      <c r="K22" s="697" t="s">
        <v>427</v>
      </c>
      <c r="L22" s="700">
        <v>30</v>
      </c>
      <c r="M22" s="677" t="s">
        <v>376</v>
      </c>
      <c r="N22" s="677" t="s">
        <v>222</v>
      </c>
      <c r="O22" s="677">
        <v>40</v>
      </c>
      <c r="P22" s="609" t="str">
        <f>P21</f>
        <v>深色蔬菜</v>
      </c>
      <c r="Q22" s="610"/>
      <c r="R22" s="609">
        <v>100</v>
      </c>
      <c r="S22" s="616" t="s">
        <v>333</v>
      </c>
      <c r="T22" s="616"/>
      <c r="U22" s="616">
        <v>20</v>
      </c>
      <c r="V22" s="979"/>
      <c r="W22" s="93">
        <f>AE27</f>
        <v>95.5</v>
      </c>
      <c r="X22" s="120" t="s">
        <v>35</v>
      </c>
      <c r="Y22" s="121">
        <f>AB23</f>
        <v>1.9</v>
      </c>
      <c r="Z22" s="205"/>
      <c r="AA22" s="876" t="s">
        <v>36</v>
      </c>
      <c r="AB22" s="875">
        <v>5.7</v>
      </c>
      <c r="AC22" s="875">
        <f>AB22*2</f>
        <v>11.4</v>
      </c>
      <c r="AD22" s="875"/>
      <c r="AE22" s="875">
        <f>AB22*15</f>
        <v>85.5</v>
      </c>
      <c r="AF22" s="875">
        <f>AC22*4+AE22*4</f>
        <v>387.6</v>
      </c>
      <c r="AG22" s="884"/>
    </row>
    <row r="23" spans="1:33" s="206" customFormat="1" ht="27.9" customHeight="1">
      <c r="B23" s="198">
        <v>28</v>
      </c>
      <c r="C23" s="981"/>
      <c r="D23" s="692" t="s">
        <v>212</v>
      </c>
      <c r="E23" s="692"/>
      <c r="F23" s="692">
        <v>35</v>
      </c>
      <c r="G23" s="601"/>
      <c r="H23" s="602"/>
      <c r="I23" s="601"/>
      <c r="J23" s="700"/>
      <c r="K23" s="700"/>
      <c r="L23" s="700"/>
      <c r="M23" s="610" t="s">
        <v>377</v>
      </c>
      <c r="N23" s="610"/>
      <c r="O23" s="610" t="s">
        <v>378</v>
      </c>
      <c r="P23" s="607"/>
      <c r="Q23" s="607"/>
      <c r="R23" s="607"/>
      <c r="S23" s="615" t="s">
        <v>334</v>
      </c>
      <c r="T23" s="663" t="s">
        <v>335</v>
      </c>
      <c r="U23" s="616">
        <v>5</v>
      </c>
      <c r="V23" s="979"/>
      <c r="W23" s="97" t="s">
        <v>1</v>
      </c>
      <c r="X23" s="124" t="s">
        <v>39</v>
      </c>
      <c r="Y23" s="121">
        <f>AB24</f>
        <v>2</v>
      </c>
      <c r="Z23" s="207"/>
      <c r="AA23" s="880" t="s">
        <v>40</v>
      </c>
      <c r="AB23" s="875">
        <v>1.9</v>
      </c>
      <c r="AC23" s="881">
        <f>AB23*7</f>
        <v>13.299999999999999</v>
      </c>
      <c r="AD23" s="875">
        <f>AB23*5</f>
        <v>9.5</v>
      </c>
      <c r="AE23" s="875" t="s">
        <v>41</v>
      </c>
      <c r="AF23" s="882">
        <f>AC23*4+AD23*9</f>
        <v>138.69999999999999</v>
      </c>
      <c r="AG23" s="884"/>
    </row>
    <row r="24" spans="1:33" s="206" customFormat="1" ht="27.9" customHeight="1">
      <c r="B24" s="198" t="s">
        <v>42</v>
      </c>
      <c r="C24" s="981"/>
      <c r="D24" s="692" t="s">
        <v>382</v>
      </c>
      <c r="E24" s="694"/>
      <c r="F24" s="692">
        <v>15</v>
      </c>
      <c r="G24" s="601"/>
      <c r="H24" s="602"/>
      <c r="I24" s="601"/>
      <c r="J24" s="609"/>
      <c r="K24" s="612"/>
      <c r="L24" s="609"/>
      <c r="M24" s="610"/>
      <c r="N24" s="612"/>
      <c r="O24" s="610"/>
      <c r="P24" s="607"/>
      <c r="Q24" s="611"/>
      <c r="R24" s="607"/>
      <c r="S24" s="615"/>
      <c r="T24" s="615"/>
      <c r="U24" s="615"/>
      <c r="V24" s="979"/>
      <c r="W24" s="93">
        <f>AD27</f>
        <v>23.5</v>
      </c>
      <c r="X24" s="124" t="s">
        <v>43</v>
      </c>
      <c r="Y24" s="121">
        <f>AB25</f>
        <v>2.8</v>
      </c>
      <c r="Z24" s="205"/>
      <c r="AA24" s="874" t="s">
        <v>44</v>
      </c>
      <c r="AB24" s="875">
        <v>2</v>
      </c>
      <c r="AC24" s="875">
        <f>AB24*1</f>
        <v>2</v>
      </c>
      <c r="AD24" s="875" t="s">
        <v>41</v>
      </c>
      <c r="AE24" s="875">
        <f>AB24*5</f>
        <v>10</v>
      </c>
      <c r="AF24" s="875">
        <f>AC24*4+AE24*4</f>
        <v>48</v>
      </c>
      <c r="AG24" s="884"/>
    </row>
    <row r="25" spans="1:33" s="206" customFormat="1" ht="27.9" customHeight="1">
      <c r="B25" s="983" t="s">
        <v>92</v>
      </c>
      <c r="C25" s="981"/>
      <c r="D25" s="692" t="s">
        <v>200</v>
      </c>
      <c r="E25" s="693"/>
      <c r="F25" s="692">
        <v>10</v>
      </c>
      <c r="G25" s="601"/>
      <c r="H25" s="602"/>
      <c r="I25" s="601"/>
      <c r="J25" s="605"/>
      <c r="K25" s="606"/>
      <c r="L25" s="605"/>
      <c r="M25" s="614"/>
      <c r="N25" s="612"/>
      <c r="O25" s="610"/>
      <c r="P25" s="607"/>
      <c r="Q25" s="611"/>
      <c r="R25" s="607"/>
      <c r="S25" s="615"/>
      <c r="T25" s="617"/>
      <c r="U25" s="615"/>
      <c r="V25" s="979"/>
      <c r="W25" s="97" t="s">
        <v>3</v>
      </c>
      <c r="X25" s="124" t="s">
        <v>46</v>
      </c>
      <c r="Y25" s="121">
        <f>AB26</f>
        <v>0</v>
      </c>
      <c r="Z25" s="207"/>
      <c r="AA25" s="874" t="s">
        <v>47</v>
      </c>
      <c r="AB25" s="875">
        <v>2.8</v>
      </c>
      <c r="AC25" s="875"/>
      <c r="AD25" s="875">
        <f>AB25*5</f>
        <v>14</v>
      </c>
      <c r="AE25" s="875" t="s">
        <v>41</v>
      </c>
      <c r="AF25" s="875">
        <f>AD25*9</f>
        <v>126</v>
      </c>
      <c r="AG25" s="884"/>
    </row>
    <row r="26" spans="1:33" s="206" customFormat="1" ht="27.9" customHeight="1">
      <c r="B26" s="983"/>
      <c r="C26" s="981"/>
      <c r="D26" s="692" t="s">
        <v>391</v>
      </c>
      <c r="E26" s="694"/>
      <c r="F26" s="692" t="s">
        <v>199</v>
      </c>
      <c r="G26" s="604"/>
      <c r="H26" s="603"/>
      <c r="I26" s="601"/>
      <c r="J26" s="605"/>
      <c r="K26" s="606"/>
      <c r="L26" s="605"/>
      <c r="M26" s="614"/>
      <c r="N26" s="610"/>
      <c r="O26" s="609"/>
      <c r="P26" s="608"/>
      <c r="Q26" s="611"/>
      <c r="R26" s="608"/>
      <c r="S26" s="615"/>
      <c r="T26" s="617"/>
      <c r="U26" s="615"/>
      <c r="V26" s="979"/>
      <c r="W26" s="93">
        <f>AC27</f>
        <v>26.7</v>
      </c>
      <c r="X26" s="129" t="s">
        <v>48</v>
      </c>
      <c r="Y26" s="121">
        <v>0</v>
      </c>
      <c r="Z26" s="205"/>
      <c r="AA26" s="874" t="s">
        <v>49</v>
      </c>
      <c r="AB26" s="875"/>
      <c r="AC26" s="874"/>
      <c r="AD26" s="874"/>
      <c r="AE26" s="874">
        <f>AB26*15</f>
        <v>0</v>
      </c>
      <c r="AF26" s="874"/>
      <c r="AG26" s="884"/>
    </row>
    <row r="27" spans="1:33" s="206" customFormat="1" ht="27.9" customHeight="1">
      <c r="B27" s="103" t="s">
        <v>50</v>
      </c>
      <c r="C27" s="200"/>
      <c r="D27" s="692"/>
      <c r="E27" s="694"/>
      <c r="F27" s="692"/>
      <c r="G27" s="601"/>
      <c r="H27" s="603"/>
      <c r="I27" s="601"/>
      <c r="J27" s="605"/>
      <c r="K27" s="606"/>
      <c r="L27" s="605"/>
      <c r="M27" s="614"/>
      <c r="N27" s="612"/>
      <c r="O27" s="609"/>
      <c r="P27" s="608"/>
      <c r="Q27" s="611"/>
      <c r="R27" s="608"/>
      <c r="S27" s="615"/>
      <c r="T27" s="617"/>
      <c r="U27" s="615"/>
      <c r="V27" s="979"/>
      <c r="W27" s="131" t="s">
        <v>51</v>
      </c>
      <c r="X27" s="132"/>
      <c r="Y27" s="121"/>
      <c r="Z27" s="207"/>
      <c r="AA27" s="874"/>
      <c r="AB27" s="875"/>
      <c r="AC27" s="874">
        <f>SUM(AC22:AC26)</f>
        <v>26.7</v>
      </c>
      <c r="AD27" s="874">
        <f>SUM(AD22:AD26)</f>
        <v>23.5</v>
      </c>
      <c r="AE27" s="874">
        <f>SUM(AE22:AE26)</f>
        <v>95.5</v>
      </c>
      <c r="AF27" s="874">
        <f>AC27*4+AD27*9+AE27*4</f>
        <v>700.3</v>
      </c>
      <c r="AG27" s="884"/>
    </row>
    <row r="28" spans="1:33" s="206" customFormat="1" ht="27.9" customHeight="1" thickBot="1">
      <c r="B28" s="201"/>
      <c r="C28" s="202"/>
      <c r="D28" s="600"/>
      <c r="E28" s="600"/>
      <c r="F28" s="599"/>
      <c r="G28" s="601"/>
      <c r="H28" s="603"/>
      <c r="I28" s="601"/>
      <c r="J28" s="522"/>
      <c r="K28" s="606"/>
      <c r="L28" s="605"/>
      <c r="M28" s="613"/>
      <c r="N28" s="612"/>
      <c r="O28" s="609"/>
      <c r="P28" s="608"/>
      <c r="Q28" s="611"/>
      <c r="R28" s="608"/>
      <c r="S28" s="619"/>
      <c r="T28" s="618"/>
      <c r="U28" s="619"/>
      <c r="V28" s="982"/>
      <c r="W28" s="137">
        <f>(W22*4)+(W24*9)+(W26*4)</f>
        <v>700.3</v>
      </c>
      <c r="X28" s="174"/>
      <c r="Y28" s="121"/>
      <c r="Z28" s="205"/>
      <c r="AA28" s="885"/>
      <c r="AB28" s="886"/>
      <c r="AC28" s="883">
        <f>AC27*4/AF27</f>
        <v>0.15250606882764531</v>
      </c>
      <c r="AD28" s="883">
        <f>AD27*9/AF27</f>
        <v>0.30201342281879195</v>
      </c>
      <c r="AE28" s="883">
        <f>AE27*4/AF27</f>
        <v>0.54548050835356277</v>
      </c>
      <c r="AF28" s="885"/>
      <c r="AG28" s="884"/>
    </row>
    <row r="29" spans="1:33" s="197" customFormat="1" ht="44.4">
      <c r="B29" s="80">
        <v>4</v>
      </c>
      <c r="C29" s="981"/>
      <c r="D29" s="82" t="str">
        <f>月菜單!M45</f>
        <v>地瓜飯</v>
      </c>
      <c r="E29" s="620" t="s">
        <v>22</v>
      </c>
      <c r="F29" s="83" t="s">
        <v>23</v>
      </c>
      <c r="G29" s="82" t="str">
        <f>月菜單!M46</f>
        <v>懷舊豬里肌</v>
      </c>
      <c r="H29" s="620" t="s">
        <v>25</v>
      </c>
      <c r="I29" s="83" t="s">
        <v>23</v>
      </c>
      <c r="J29" s="211" t="str">
        <f>月菜單!M47</f>
        <v>砂鍋白菜煲</v>
      </c>
      <c r="K29" s="620" t="s">
        <v>25</v>
      </c>
      <c r="L29" s="83" t="s">
        <v>23</v>
      </c>
      <c r="M29" s="82" t="str">
        <f>月菜單!M48</f>
        <v>塔香海帶</v>
      </c>
      <c r="N29" s="620" t="s">
        <v>25</v>
      </c>
      <c r="O29" s="83" t="s">
        <v>23</v>
      </c>
      <c r="P29" s="82" t="str">
        <f>月菜單!M49</f>
        <v>淺色蔬菜</v>
      </c>
      <c r="Q29" s="620" t="s">
        <v>26</v>
      </c>
      <c r="R29" s="83" t="s">
        <v>23</v>
      </c>
      <c r="S29" s="82" t="str">
        <f>月菜單!M50</f>
        <v>榨菜肉絲湯(醃)</v>
      </c>
      <c r="T29" s="620" t="s">
        <v>25</v>
      </c>
      <c r="U29" s="83" t="s">
        <v>23</v>
      </c>
      <c r="V29" s="964"/>
      <c r="W29" s="84" t="s">
        <v>2</v>
      </c>
      <c r="X29" s="117" t="s">
        <v>27</v>
      </c>
      <c r="Y29" s="118">
        <f>AB30</f>
        <v>5.7</v>
      </c>
      <c r="Z29" s="177"/>
      <c r="AA29" s="874"/>
      <c r="AB29" s="875"/>
      <c r="AC29" s="874" t="s">
        <v>28</v>
      </c>
      <c r="AD29" s="874" t="s">
        <v>29</v>
      </c>
      <c r="AE29" s="874" t="s">
        <v>30</v>
      </c>
      <c r="AF29" s="874" t="s">
        <v>31</v>
      </c>
      <c r="AG29" s="878"/>
    </row>
    <row r="30" spans="1:33" ht="27.9" customHeight="1">
      <c r="B30" s="198" t="s">
        <v>32</v>
      </c>
      <c r="C30" s="981"/>
      <c r="D30" s="622" t="s">
        <v>209</v>
      </c>
      <c r="E30" s="622"/>
      <c r="F30" s="622">
        <v>80</v>
      </c>
      <c r="G30" s="655" t="s">
        <v>269</v>
      </c>
      <c r="H30" s="625"/>
      <c r="I30" s="624">
        <v>40</v>
      </c>
      <c r="J30" s="630" t="s">
        <v>208</v>
      </c>
      <c r="K30" s="630"/>
      <c r="L30" s="629">
        <v>40</v>
      </c>
      <c r="M30" s="662" t="s">
        <v>364</v>
      </c>
      <c r="N30" s="654"/>
      <c r="O30" s="632">
        <v>40</v>
      </c>
      <c r="P30" s="633" t="str">
        <f>P29</f>
        <v>淺色蔬菜</v>
      </c>
      <c r="Q30" s="634"/>
      <c r="R30" s="633">
        <v>100</v>
      </c>
      <c r="S30" s="638" t="s">
        <v>233</v>
      </c>
      <c r="T30" s="638" t="s">
        <v>196</v>
      </c>
      <c r="U30" s="638">
        <v>20</v>
      </c>
      <c r="V30" s="965"/>
      <c r="W30" s="93">
        <f>AE35</f>
        <v>95.5</v>
      </c>
      <c r="X30" s="120" t="s">
        <v>35</v>
      </c>
      <c r="Y30" s="121">
        <f>AB31</f>
        <v>1.9</v>
      </c>
      <c r="Z30" s="187"/>
      <c r="AA30" s="876" t="s">
        <v>36</v>
      </c>
      <c r="AB30" s="875">
        <v>5.7</v>
      </c>
      <c r="AC30" s="875">
        <f>AB30*2</f>
        <v>11.4</v>
      </c>
      <c r="AD30" s="875"/>
      <c r="AE30" s="875">
        <f>AB30*15</f>
        <v>85.5</v>
      </c>
      <c r="AF30" s="875">
        <f>AC30*4+AE30*4</f>
        <v>387.6</v>
      </c>
    </row>
    <row r="31" spans="1:33" ht="27.9" customHeight="1">
      <c r="B31" s="198">
        <v>29</v>
      </c>
      <c r="C31" s="981"/>
      <c r="D31" s="622" t="s">
        <v>220</v>
      </c>
      <c r="E31" s="622"/>
      <c r="F31" s="622">
        <v>55</v>
      </c>
      <c r="G31" s="624"/>
      <c r="H31" s="625"/>
      <c r="I31" s="624"/>
      <c r="J31" s="630" t="s">
        <v>200</v>
      </c>
      <c r="K31" s="630"/>
      <c r="L31" s="629">
        <v>10</v>
      </c>
      <c r="M31" s="662" t="s">
        <v>365</v>
      </c>
      <c r="N31" s="662"/>
      <c r="O31" s="662">
        <v>5</v>
      </c>
      <c r="P31" s="92"/>
      <c r="Q31" s="101"/>
      <c r="R31" s="92"/>
      <c r="S31" s="636" t="s">
        <v>234</v>
      </c>
      <c r="T31" s="643"/>
      <c r="U31" s="638">
        <v>5</v>
      </c>
      <c r="V31" s="965"/>
      <c r="W31" s="97" t="s">
        <v>1</v>
      </c>
      <c r="X31" s="124" t="s">
        <v>39</v>
      </c>
      <c r="Y31" s="121">
        <f>AB32</f>
        <v>2</v>
      </c>
      <c r="Z31" s="177"/>
      <c r="AA31" s="880" t="s">
        <v>40</v>
      </c>
      <c r="AB31" s="875">
        <v>1.9</v>
      </c>
      <c r="AC31" s="881">
        <f>AB31*7</f>
        <v>13.299999999999999</v>
      </c>
      <c r="AD31" s="875">
        <f>AB31*5</f>
        <v>9.5</v>
      </c>
      <c r="AE31" s="875" t="s">
        <v>41</v>
      </c>
      <c r="AF31" s="882">
        <f>AC31*4+AD31*9</f>
        <v>138.69999999999999</v>
      </c>
    </row>
    <row r="32" spans="1:33" ht="27.9" customHeight="1">
      <c r="B32" s="198" t="s">
        <v>42</v>
      </c>
      <c r="C32" s="981"/>
      <c r="D32" s="623"/>
      <c r="E32" s="623"/>
      <c r="F32" s="621"/>
      <c r="G32" s="624"/>
      <c r="H32" s="625"/>
      <c r="I32" s="624"/>
      <c r="J32" s="656" t="s">
        <v>320</v>
      </c>
      <c r="K32" s="656"/>
      <c r="L32" s="655">
        <v>10</v>
      </c>
      <c r="M32" s="634"/>
      <c r="N32" s="635"/>
      <c r="O32" s="633"/>
      <c r="P32" s="92"/>
      <c r="Q32" s="101"/>
      <c r="R32" s="92"/>
      <c r="S32" s="639"/>
      <c r="T32" s="642"/>
      <c r="U32" s="638"/>
      <c r="V32" s="965"/>
      <c r="W32" s="93">
        <f>AD35</f>
        <v>22</v>
      </c>
      <c r="X32" s="124" t="s">
        <v>43</v>
      </c>
      <c r="Y32" s="121">
        <f>AB33</f>
        <v>2.5</v>
      </c>
      <c r="Z32" s="187"/>
      <c r="AA32" s="874" t="s">
        <v>44</v>
      </c>
      <c r="AB32" s="875">
        <v>2</v>
      </c>
      <c r="AC32" s="875">
        <f>AB32*1</f>
        <v>2</v>
      </c>
      <c r="AD32" s="875" t="s">
        <v>41</v>
      </c>
      <c r="AE32" s="875">
        <f>AB32*5</f>
        <v>10</v>
      </c>
      <c r="AF32" s="875">
        <f>AC32*4+AE32*4</f>
        <v>48</v>
      </c>
    </row>
    <row r="33" spans="2:33" ht="27.9" customHeight="1">
      <c r="B33" s="983" t="s">
        <v>73</v>
      </c>
      <c r="C33" s="981"/>
      <c r="D33" s="623"/>
      <c r="E33" s="623"/>
      <c r="F33" s="621"/>
      <c r="G33" s="624"/>
      <c r="H33" s="625"/>
      <c r="I33" s="624"/>
      <c r="J33" s="656" t="s">
        <v>280</v>
      </c>
      <c r="K33" s="663" t="s">
        <v>282</v>
      </c>
      <c r="L33" s="655">
        <v>5</v>
      </c>
      <c r="M33" s="634"/>
      <c r="N33" s="635"/>
      <c r="O33" s="633"/>
      <c r="P33" s="91"/>
      <c r="Q33" s="100"/>
      <c r="R33" s="91"/>
      <c r="S33" s="638"/>
      <c r="T33" s="642"/>
      <c r="U33" s="638"/>
      <c r="V33" s="965"/>
      <c r="W33" s="97" t="s">
        <v>3</v>
      </c>
      <c r="X33" s="124" t="s">
        <v>46</v>
      </c>
      <c r="Y33" s="121">
        <f>AB34</f>
        <v>0</v>
      </c>
      <c r="Z33" s="177"/>
      <c r="AA33" s="874" t="s">
        <v>47</v>
      </c>
      <c r="AB33" s="875">
        <v>2.5</v>
      </c>
      <c r="AC33" s="875"/>
      <c r="AD33" s="875">
        <f>AB33*5</f>
        <v>12.5</v>
      </c>
      <c r="AE33" s="875" t="s">
        <v>41</v>
      </c>
      <c r="AF33" s="875">
        <f>AD33*9</f>
        <v>112.5</v>
      </c>
    </row>
    <row r="34" spans="2:33" ht="27.9" customHeight="1">
      <c r="B34" s="983"/>
      <c r="C34" s="981"/>
      <c r="D34" s="623"/>
      <c r="E34" s="623"/>
      <c r="F34" s="621"/>
      <c r="G34" s="624"/>
      <c r="H34" s="626"/>
      <c r="I34" s="624"/>
      <c r="K34" s="656"/>
      <c r="M34" s="634"/>
      <c r="N34" s="635"/>
      <c r="O34" s="633"/>
      <c r="P34" s="91"/>
      <c r="Q34" s="100"/>
      <c r="R34" s="91"/>
      <c r="S34" s="643"/>
      <c r="T34" s="642"/>
      <c r="U34" s="638"/>
      <c r="V34" s="965"/>
      <c r="W34" s="93">
        <f>AC35</f>
        <v>26.7</v>
      </c>
      <c r="X34" s="129" t="s">
        <v>48</v>
      </c>
      <c r="Y34" s="121">
        <v>0</v>
      </c>
      <c r="Z34" s="187"/>
      <c r="AA34" s="874" t="s">
        <v>49</v>
      </c>
      <c r="AB34" s="875">
        <v>0</v>
      </c>
      <c r="AE34" s="874">
        <f>AB34*15</f>
        <v>0</v>
      </c>
    </row>
    <row r="35" spans="2:33" ht="27.9" customHeight="1">
      <c r="B35" s="103" t="s">
        <v>50</v>
      </c>
      <c r="C35" s="200"/>
      <c r="D35" s="623"/>
      <c r="E35" s="623"/>
      <c r="F35" s="621"/>
      <c r="G35" s="624"/>
      <c r="H35" s="626"/>
      <c r="I35" s="624"/>
      <c r="J35" s="644"/>
      <c r="K35" s="656"/>
      <c r="L35" s="655"/>
      <c r="M35" s="633"/>
      <c r="N35" s="635"/>
      <c r="O35" s="633"/>
      <c r="P35" s="91"/>
      <c r="Q35" s="100"/>
      <c r="R35" s="91"/>
      <c r="S35" s="638"/>
      <c r="T35" s="642"/>
      <c r="U35" s="638"/>
      <c r="V35" s="965"/>
      <c r="W35" s="97" t="s">
        <v>51</v>
      </c>
      <c r="X35" s="132"/>
      <c r="Y35" s="121"/>
      <c r="Z35" s="177"/>
      <c r="AC35" s="874">
        <f>SUM(AC30:AC34)</f>
        <v>26.7</v>
      </c>
      <c r="AD35" s="874">
        <f>SUM(AD30:AD34)</f>
        <v>22</v>
      </c>
      <c r="AE35" s="874">
        <f>SUM(AE30:AE34)</f>
        <v>95.5</v>
      </c>
      <c r="AF35" s="874">
        <f>AC35*4+AD35*9+AE35*4</f>
        <v>686.8</v>
      </c>
    </row>
    <row r="36" spans="2:33" ht="27.9" customHeight="1" thickBot="1">
      <c r="B36" s="201"/>
      <c r="C36" s="202"/>
      <c r="D36" s="623"/>
      <c r="E36" s="623"/>
      <c r="F36" s="621"/>
      <c r="G36" s="628"/>
      <c r="H36" s="627"/>
      <c r="I36" s="628"/>
      <c r="J36" s="629"/>
      <c r="K36" s="631"/>
      <c r="L36" s="629"/>
      <c r="M36" s="633"/>
      <c r="N36" s="635"/>
      <c r="O36" s="633"/>
      <c r="P36" s="91"/>
      <c r="Q36" s="100"/>
      <c r="R36" s="91"/>
      <c r="S36" s="638"/>
      <c r="T36" s="642"/>
      <c r="U36" s="638"/>
      <c r="V36" s="966"/>
      <c r="W36" s="93">
        <f>(W30*4)+(W32*9)+(W34*4)</f>
        <v>686.8</v>
      </c>
      <c r="X36" s="155"/>
      <c r="Y36" s="121"/>
      <c r="Z36" s="187"/>
      <c r="AC36" s="883">
        <f>AC35*4/AF35</f>
        <v>0.15550378567268491</v>
      </c>
      <c r="AD36" s="883">
        <f>AD35*9/AF35</f>
        <v>0.28829353523587653</v>
      </c>
      <c r="AE36" s="883">
        <f>AE35*4/AF35</f>
        <v>0.55620267909143861</v>
      </c>
    </row>
    <row r="37" spans="2:33" s="197" customFormat="1" ht="44.4">
      <c r="B37" s="224">
        <v>4</v>
      </c>
      <c r="C37" s="981"/>
      <c r="D37" s="82" t="str">
        <f>月菜單!Q45</f>
        <v>燕麥飯</v>
      </c>
      <c r="E37" s="689" t="s">
        <v>22</v>
      </c>
      <c r="F37" s="83" t="s">
        <v>23</v>
      </c>
      <c r="G37" s="82" t="str">
        <f>月菜單!Q46</f>
        <v>燒烤香雞排</v>
      </c>
      <c r="H37" s="82" t="s">
        <v>336</v>
      </c>
      <c r="I37" s="83" t="s">
        <v>23</v>
      </c>
      <c r="J37" s="82" t="str">
        <f>月菜單!Q47</f>
        <v>日式關東煮(豆)</v>
      </c>
      <c r="K37" s="82" t="s">
        <v>25</v>
      </c>
      <c r="L37" s="83" t="s">
        <v>23</v>
      </c>
      <c r="M37" s="82" t="str">
        <f>月菜單!Q48</f>
        <v>梅干扣肉(醃)</v>
      </c>
      <c r="N37" s="82" t="s">
        <v>308</v>
      </c>
      <c r="O37" s="83" t="s">
        <v>23</v>
      </c>
      <c r="P37" s="82" t="str">
        <f>月菜單!Q49</f>
        <v>淺色蔬菜</v>
      </c>
      <c r="Q37" s="82" t="s">
        <v>338</v>
      </c>
      <c r="R37" s="83" t="s">
        <v>23</v>
      </c>
      <c r="S37" s="82" t="str">
        <f>月菜單!Q50</f>
        <v>薑絲海芽湯</v>
      </c>
      <c r="T37" s="82" t="s">
        <v>308</v>
      </c>
      <c r="U37" s="83" t="s">
        <v>23</v>
      </c>
      <c r="V37" s="978"/>
      <c r="W37" s="84" t="s">
        <v>2</v>
      </c>
      <c r="X37" s="117" t="s">
        <v>27</v>
      </c>
      <c r="Y37" s="118">
        <f>AB38</f>
        <v>5.7</v>
      </c>
      <c r="Z37" s="177"/>
      <c r="AA37" s="874"/>
      <c r="AB37" s="875"/>
      <c r="AC37" s="874" t="s">
        <v>28</v>
      </c>
      <c r="AD37" s="874" t="s">
        <v>29</v>
      </c>
      <c r="AE37" s="874" t="s">
        <v>30</v>
      </c>
      <c r="AF37" s="874" t="s">
        <v>31</v>
      </c>
      <c r="AG37" s="878"/>
    </row>
    <row r="38" spans="2:33" ht="27.9" customHeight="1">
      <c r="B38" s="198" t="s">
        <v>32</v>
      </c>
      <c r="C38" s="981"/>
      <c r="D38" s="690" t="s">
        <v>209</v>
      </c>
      <c r="E38" s="688"/>
      <c r="F38" s="688">
        <v>70</v>
      </c>
      <c r="G38" s="91" t="s">
        <v>337</v>
      </c>
      <c r="H38" s="91"/>
      <c r="I38" s="91">
        <v>60</v>
      </c>
      <c r="J38" s="712" t="s">
        <v>437</v>
      </c>
      <c r="K38" s="712" t="s">
        <v>202</v>
      </c>
      <c r="L38" s="712">
        <v>25</v>
      </c>
      <c r="M38" s="671" t="s">
        <v>396</v>
      </c>
      <c r="N38" s="656"/>
      <c r="O38" s="671">
        <v>40</v>
      </c>
      <c r="P38" s="92" t="str">
        <f>P37</f>
        <v>淺色蔬菜</v>
      </c>
      <c r="Q38" s="92"/>
      <c r="R38" s="92">
        <v>100</v>
      </c>
      <c r="S38" s="90" t="s">
        <v>315</v>
      </c>
      <c r="T38" s="90"/>
      <c r="U38" s="90">
        <v>10</v>
      </c>
      <c r="V38" s="979"/>
      <c r="W38" s="93">
        <f>AE43</f>
        <v>95.5</v>
      </c>
      <c r="X38" s="120" t="s">
        <v>35</v>
      </c>
      <c r="Y38" s="121">
        <f>AB39</f>
        <v>2</v>
      </c>
      <c r="Z38" s="187"/>
      <c r="AA38" s="876" t="s">
        <v>36</v>
      </c>
      <c r="AB38" s="875">
        <v>5.7</v>
      </c>
      <c r="AC38" s="875">
        <f>AB38*2</f>
        <v>11.4</v>
      </c>
      <c r="AD38" s="875"/>
      <c r="AE38" s="875">
        <f>AB38*15</f>
        <v>85.5</v>
      </c>
      <c r="AF38" s="875">
        <f>AC38*4+AE38*4</f>
        <v>387.6</v>
      </c>
    </row>
    <row r="39" spans="2:33" ht="27.9" customHeight="1">
      <c r="B39" s="198">
        <v>30</v>
      </c>
      <c r="C39" s="981"/>
      <c r="D39" s="688" t="s">
        <v>250</v>
      </c>
      <c r="E39" s="688"/>
      <c r="F39" s="688">
        <v>35</v>
      </c>
      <c r="G39" s="91"/>
      <c r="H39" s="91"/>
      <c r="I39" s="91"/>
      <c r="J39" s="712" t="s">
        <v>435</v>
      </c>
      <c r="K39" s="711"/>
      <c r="L39" s="712">
        <v>15</v>
      </c>
      <c r="M39" s="654" t="s">
        <v>397</v>
      </c>
      <c r="N39" s="654" t="s">
        <v>398</v>
      </c>
      <c r="O39" s="654">
        <v>10</v>
      </c>
      <c r="P39" s="91"/>
      <c r="Q39" s="90"/>
      <c r="R39" s="91"/>
      <c r="S39" s="90" t="s">
        <v>316</v>
      </c>
      <c r="T39" s="90"/>
      <c r="U39" s="90">
        <v>3</v>
      </c>
      <c r="V39" s="979"/>
      <c r="W39" s="97" t="s">
        <v>1</v>
      </c>
      <c r="X39" s="124" t="s">
        <v>39</v>
      </c>
      <c r="Y39" s="121">
        <f>AB40</f>
        <v>2</v>
      </c>
      <c r="Z39" s="177"/>
      <c r="AA39" s="880" t="s">
        <v>40</v>
      </c>
      <c r="AB39" s="875">
        <v>2</v>
      </c>
      <c r="AC39" s="881">
        <f>AB39*7</f>
        <v>14</v>
      </c>
      <c r="AD39" s="875">
        <f>AB39*5</f>
        <v>10</v>
      </c>
      <c r="AE39" s="875" t="s">
        <v>41</v>
      </c>
      <c r="AF39" s="882">
        <f>AC39*4+AD39*9</f>
        <v>146</v>
      </c>
    </row>
    <row r="40" spans="2:33" ht="27.9" customHeight="1">
      <c r="B40" s="198" t="s">
        <v>42</v>
      </c>
      <c r="C40" s="981"/>
      <c r="D40" s="671"/>
      <c r="E40" s="671"/>
      <c r="F40" s="671"/>
      <c r="G40" s="654"/>
      <c r="H40" s="617"/>
      <c r="I40" s="654"/>
      <c r="J40" s="712" t="s">
        <v>200</v>
      </c>
      <c r="K40" s="713"/>
      <c r="L40" s="712">
        <v>10</v>
      </c>
      <c r="M40" s="656"/>
      <c r="N40" s="617"/>
      <c r="O40" s="654"/>
      <c r="P40" s="654"/>
      <c r="Q40" s="617"/>
      <c r="R40" s="654"/>
      <c r="S40" s="636"/>
      <c r="T40" s="617"/>
      <c r="U40" s="636"/>
      <c r="V40" s="979"/>
      <c r="W40" s="93">
        <f>(Y38*5)+(Y40*5)</f>
        <v>22.5</v>
      </c>
      <c r="X40" s="124" t="s">
        <v>43</v>
      </c>
      <c r="Y40" s="121">
        <f>AB41</f>
        <v>2.5</v>
      </c>
      <c r="Z40" s="187"/>
      <c r="AA40" s="874" t="s">
        <v>44</v>
      </c>
      <c r="AB40" s="875">
        <v>2</v>
      </c>
      <c r="AC40" s="875">
        <f>AB40*1</f>
        <v>2</v>
      </c>
      <c r="AD40" s="875" t="s">
        <v>41</v>
      </c>
      <c r="AE40" s="875">
        <f>AB40*5</f>
        <v>10</v>
      </c>
      <c r="AF40" s="875">
        <f>AC40*4+AE40*4</f>
        <v>48</v>
      </c>
    </row>
    <row r="41" spans="2:33" ht="27.9" customHeight="1">
      <c r="B41" s="983" t="s">
        <v>75</v>
      </c>
      <c r="C41" s="981"/>
      <c r="D41" s="671"/>
      <c r="E41" s="671"/>
      <c r="F41" s="671"/>
      <c r="G41" s="654"/>
      <c r="H41" s="617"/>
      <c r="I41" s="654"/>
      <c r="J41" s="636"/>
      <c r="K41" s="617"/>
      <c r="L41" s="636"/>
      <c r="M41" s="636"/>
      <c r="N41" s="617"/>
      <c r="O41" s="654"/>
      <c r="P41" s="654"/>
      <c r="Q41" s="617"/>
      <c r="R41" s="654"/>
      <c r="S41" s="636"/>
      <c r="T41" s="617"/>
      <c r="U41" s="636"/>
      <c r="V41" s="979"/>
      <c r="W41" s="97" t="s">
        <v>3</v>
      </c>
      <c r="X41" s="124" t="s">
        <v>46</v>
      </c>
      <c r="Y41" s="121">
        <f>AB42</f>
        <v>0</v>
      </c>
      <c r="Z41" s="177"/>
      <c r="AA41" s="874" t="s">
        <v>47</v>
      </c>
      <c r="AB41" s="875">
        <v>2.5</v>
      </c>
      <c r="AC41" s="875"/>
      <c r="AD41" s="875">
        <f>AB41*5</f>
        <v>12.5</v>
      </c>
      <c r="AE41" s="875" t="s">
        <v>41</v>
      </c>
      <c r="AF41" s="875">
        <f>AD41*9</f>
        <v>112.5</v>
      </c>
    </row>
    <row r="42" spans="2:33" ht="27.9" customHeight="1">
      <c r="B42" s="983"/>
      <c r="C42" s="981"/>
      <c r="D42" s="671"/>
      <c r="E42" s="669"/>
      <c r="F42" s="671"/>
      <c r="G42" s="91"/>
      <c r="H42" s="100"/>
      <c r="I42" s="91"/>
      <c r="J42" s="113"/>
      <c r="K42" s="91"/>
      <c r="L42" s="91"/>
      <c r="M42" s="671"/>
      <c r="N42" s="656"/>
      <c r="O42" s="671"/>
      <c r="P42" s="91"/>
      <c r="Q42" s="100"/>
      <c r="R42" s="91"/>
      <c r="S42" s="90"/>
      <c r="T42" s="100"/>
      <c r="U42" s="90"/>
      <c r="V42" s="979"/>
      <c r="W42" s="93">
        <f>(Y38*7)+(Y37*2)+(Y39*1)</f>
        <v>27.4</v>
      </c>
      <c r="X42" s="129" t="s">
        <v>48</v>
      </c>
      <c r="Y42" s="121">
        <v>0</v>
      </c>
      <c r="Z42" s="187"/>
      <c r="AA42" s="874" t="s">
        <v>49</v>
      </c>
      <c r="AE42" s="874">
        <f>AB42*15</f>
        <v>0</v>
      </c>
    </row>
    <row r="43" spans="2:33" ht="27.9" customHeight="1">
      <c r="B43" s="103" t="s">
        <v>50</v>
      </c>
      <c r="C43" s="200"/>
      <c r="D43" s="90"/>
      <c r="E43" s="100"/>
      <c r="F43" s="91"/>
      <c r="G43" s="91"/>
      <c r="H43" s="100"/>
      <c r="I43" s="91"/>
      <c r="J43" s="90"/>
      <c r="K43" s="100"/>
      <c r="L43" s="90"/>
      <c r="M43" s="654"/>
      <c r="N43" s="654"/>
      <c r="O43" s="654"/>
      <c r="P43" s="91"/>
      <c r="Q43" s="100"/>
      <c r="R43" s="91"/>
      <c r="S43" s="90"/>
      <c r="T43" s="100"/>
      <c r="U43" s="90"/>
      <c r="V43" s="979"/>
      <c r="W43" s="97" t="s">
        <v>51</v>
      </c>
      <c r="X43" s="132"/>
      <c r="Y43" s="121"/>
      <c r="Z43" s="177"/>
      <c r="AC43" s="874">
        <f>SUM(AC38:AC42)</f>
        <v>27.4</v>
      </c>
      <c r="AD43" s="874">
        <f>SUM(AD38:AD42)</f>
        <v>22.5</v>
      </c>
      <c r="AE43" s="874">
        <f>SUM(AE38:AE42)</f>
        <v>95.5</v>
      </c>
      <c r="AF43" s="874">
        <f>AC43*4+AD43*9+AE43*4</f>
        <v>694.1</v>
      </c>
    </row>
    <row r="44" spans="2:33" ht="27.9" customHeight="1" thickBot="1">
      <c r="B44" s="212"/>
      <c r="C44" s="202"/>
      <c r="D44" s="213"/>
      <c r="E44" s="213"/>
      <c r="F44" s="214"/>
      <c r="G44" s="214"/>
      <c r="H44" s="213"/>
      <c r="I44" s="214"/>
      <c r="J44" s="214"/>
      <c r="K44" s="213"/>
      <c r="L44" s="214"/>
      <c r="M44" s="135"/>
      <c r="N44" s="213"/>
      <c r="O44" s="214"/>
      <c r="P44" s="214"/>
      <c r="Q44" s="213"/>
      <c r="R44" s="214"/>
      <c r="S44" s="214"/>
      <c r="T44" s="213"/>
      <c r="U44" s="214"/>
      <c r="V44" s="982"/>
      <c r="W44" s="93">
        <f>(W38*4)+(W40*9)+(W42*4)</f>
        <v>694.1</v>
      </c>
      <c r="X44" s="155"/>
      <c r="Y44" s="142"/>
      <c r="Z44" s="187"/>
      <c r="AC44" s="883">
        <f>AC43*4/AF43</f>
        <v>0.15790231955049702</v>
      </c>
      <c r="AD44" s="883">
        <f>AD43*9/AF43</f>
        <v>0.29174470537386543</v>
      </c>
      <c r="AE44" s="883">
        <f>AE43*4/AF43</f>
        <v>0.55035297507563752</v>
      </c>
    </row>
    <row r="45" spans="2:33" ht="36.6">
      <c r="D45" s="989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</row>
  </sheetData>
  <mergeCells count="18">
    <mergeCell ref="B1:Y1"/>
    <mergeCell ref="B2:G2"/>
    <mergeCell ref="C5:C10"/>
    <mergeCell ref="V5:V12"/>
    <mergeCell ref="B9:B10"/>
    <mergeCell ref="D45:Y45"/>
    <mergeCell ref="C13:C18"/>
    <mergeCell ref="V13:V20"/>
    <mergeCell ref="B17:B18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3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23"/>
  <sheetViews>
    <sheetView view="pageBreakPreview" zoomScale="25" zoomScaleNormal="25" zoomScaleSheetLayoutView="25" workbookViewId="0">
      <selection activeCell="I15" sqref="I15:L15"/>
    </sheetView>
  </sheetViews>
  <sheetFormatPr defaultColWidth="9" defaultRowHeight="16.2"/>
  <cols>
    <col min="1" max="20" width="20.6640625" style="6" customWidth="1"/>
    <col min="21" max="16384" width="9" style="6"/>
  </cols>
  <sheetData>
    <row r="1" spans="1:28" ht="84.9" customHeight="1">
      <c r="A1" s="1" t="str">
        <f>月菜單!A1</f>
        <v>彰泰國中-冠成4月菜單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96</v>
      </c>
      <c r="P1" s="3"/>
      <c r="Q1" s="4"/>
      <c r="R1" s="4"/>
      <c r="S1" s="2"/>
      <c r="T1" s="2"/>
      <c r="U1" s="5"/>
      <c r="V1" s="5"/>
    </row>
    <row r="2" spans="1:28" ht="51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97</v>
      </c>
      <c r="P2" s="7"/>
      <c r="Q2" s="8"/>
      <c r="R2" s="8"/>
      <c r="S2" s="2"/>
      <c r="T2" s="2"/>
      <c r="U2" s="5"/>
      <c r="V2" s="5"/>
    </row>
    <row r="3" spans="1:28" ht="39.7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50.1" customHeight="1" thickBot="1">
      <c r="A4" s="991">
        <f>月菜單!A4:D4</f>
        <v>0</v>
      </c>
      <c r="B4" s="992"/>
      <c r="C4" s="992"/>
      <c r="D4" s="993"/>
      <c r="E4" s="991">
        <f>月菜單!E4:H4</f>
        <v>0</v>
      </c>
      <c r="F4" s="992"/>
      <c r="G4" s="992"/>
      <c r="H4" s="993"/>
      <c r="I4" s="991">
        <f>月菜單!I4:L4</f>
        <v>0</v>
      </c>
      <c r="J4" s="992"/>
      <c r="K4" s="992"/>
      <c r="L4" s="993"/>
      <c r="M4" s="991" t="str">
        <f>月菜單!M4:P4</f>
        <v>4月1日(四)</v>
      </c>
      <c r="N4" s="992"/>
      <c r="O4" s="992"/>
      <c r="P4" s="993"/>
      <c r="Q4" s="991" t="str">
        <f>月菜單!Q4:T4</f>
        <v>4月2日(五)</v>
      </c>
      <c r="R4" s="992"/>
      <c r="S4" s="992"/>
      <c r="T4" s="993"/>
      <c r="U4" s="5"/>
      <c r="V4" s="5"/>
    </row>
    <row r="5" spans="1:28" s="13" customFormat="1" ht="95.1" customHeight="1">
      <c r="A5" s="994">
        <f>月菜單!A5:D5</f>
        <v>0</v>
      </c>
      <c r="B5" s="995"/>
      <c r="C5" s="995"/>
      <c r="D5" s="996"/>
      <c r="E5" s="994">
        <f>月菜單!E5:H5</f>
        <v>0</v>
      </c>
      <c r="F5" s="995"/>
      <c r="G5" s="995"/>
      <c r="H5" s="996"/>
      <c r="I5" s="994">
        <f>月菜單!I5:L5</f>
        <v>0</v>
      </c>
      <c r="J5" s="995"/>
      <c r="K5" s="995"/>
      <c r="L5" s="996"/>
      <c r="M5" s="994" t="str">
        <f>月菜單!M5:P5</f>
        <v>地瓜飯</v>
      </c>
      <c r="N5" s="995"/>
      <c r="O5" s="995"/>
      <c r="P5" s="996"/>
      <c r="Q5" s="994">
        <f>月菜單!Q5:T5</f>
        <v>0</v>
      </c>
      <c r="R5" s="995"/>
      <c r="S5" s="995"/>
      <c r="T5" s="996"/>
      <c r="U5" s="5"/>
      <c r="V5" s="5"/>
    </row>
    <row r="6" spans="1:28" s="13" customFormat="1" ht="95.1" customHeight="1">
      <c r="A6" s="997">
        <f>月菜單!A6:D6</f>
        <v>0</v>
      </c>
      <c r="B6" s="998"/>
      <c r="C6" s="998"/>
      <c r="D6" s="999"/>
      <c r="E6" s="997">
        <f>月菜單!E6:H6</f>
        <v>0</v>
      </c>
      <c r="F6" s="998"/>
      <c r="G6" s="998"/>
      <c r="H6" s="999"/>
      <c r="I6" s="997">
        <f>月菜單!I6:L6</f>
        <v>0</v>
      </c>
      <c r="J6" s="998"/>
      <c r="K6" s="998"/>
      <c r="L6" s="999"/>
      <c r="M6" s="997" t="str">
        <f>月菜單!M6:P6</f>
        <v>鐵路大排</v>
      </c>
      <c r="N6" s="998"/>
      <c r="O6" s="998"/>
      <c r="P6" s="999"/>
      <c r="Q6" s="997">
        <f>月菜單!Q6:T6</f>
        <v>0</v>
      </c>
      <c r="R6" s="998"/>
      <c r="S6" s="998"/>
      <c r="T6" s="999"/>
      <c r="U6" s="5"/>
      <c r="V6" s="5"/>
    </row>
    <row r="7" spans="1:28" s="13" customFormat="1" ht="95.1" customHeight="1">
      <c r="A7" s="997">
        <f>月菜單!A7:D7</f>
        <v>0</v>
      </c>
      <c r="B7" s="998"/>
      <c r="C7" s="998"/>
      <c r="D7" s="999"/>
      <c r="E7" s="997">
        <f>月菜單!E7:H7</f>
        <v>0</v>
      </c>
      <c r="F7" s="998"/>
      <c r="G7" s="998"/>
      <c r="H7" s="999"/>
      <c r="I7" s="997">
        <f>月菜單!I7:L7</f>
        <v>0</v>
      </c>
      <c r="J7" s="998"/>
      <c r="K7" s="998"/>
      <c r="L7" s="999"/>
      <c r="M7" s="997" t="str">
        <f>月菜單!M7:P7</f>
        <v>奶香三色</v>
      </c>
      <c r="N7" s="998"/>
      <c r="O7" s="998"/>
      <c r="P7" s="999"/>
      <c r="Q7" s="997" t="str">
        <f>月菜單!Q7:T7</f>
        <v>清明/兒童節連假</v>
      </c>
      <c r="R7" s="998"/>
      <c r="S7" s="998"/>
      <c r="T7" s="999"/>
      <c r="U7" s="5"/>
      <c r="V7" s="5"/>
    </row>
    <row r="8" spans="1:28" s="13" customFormat="1" ht="95.1" customHeight="1">
      <c r="A8" s="997">
        <f>月菜單!A8:D8</f>
        <v>0</v>
      </c>
      <c r="B8" s="998"/>
      <c r="C8" s="998"/>
      <c r="D8" s="999"/>
      <c r="E8" s="997">
        <f>月菜單!E8:H8</f>
        <v>0</v>
      </c>
      <c r="F8" s="998"/>
      <c r="G8" s="998"/>
      <c r="H8" s="999"/>
      <c r="I8" s="997">
        <f>月菜單!I8:L8</f>
        <v>0</v>
      </c>
      <c r="J8" s="998"/>
      <c r="K8" s="998"/>
      <c r="L8" s="999"/>
      <c r="M8" s="997" t="str">
        <f>月菜單!M8:P8</f>
        <v>白菜年糕(冷)</v>
      </c>
      <c r="N8" s="998"/>
      <c r="O8" s="998"/>
      <c r="P8" s="999"/>
      <c r="Q8" s="997">
        <f>月菜單!Q8:T8</f>
        <v>0</v>
      </c>
      <c r="R8" s="998"/>
      <c r="S8" s="998"/>
      <c r="T8" s="999"/>
      <c r="U8" s="5"/>
      <c r="V8" s="5"/>
    </row>
    <row r="9" spans="1:28" s="13" customFormat="1" ht="95.1" customHeight="1">
      <c r="A9" s="997">
        <f>月菜單!A9:D9</f>
        <v>0</v>
      </c>
      <c r="B9" s="998"/>
      <c r="C9" s="998"/>
      <c r="D9" s="999"/>
      <c r="E9" s="997">
        <f>月菜單!E9:H9</f>
        <v>0</v>
      </c>
      <c r="F9" s="998"/>
      <c r="G9" s="998"/>
      <c r="H9" s="999"/>
      <c r="I9" s="997">
        <f>月菜單!I9:L9</f>
        <v>0</v>
      </c>
      <c r="J9" s="998"/>
      <c r="K9" s="998"/>
      <c r="L9" s="999"/>
      <c r="M9" s="997" t="str">
        <f>月菜單!M9:P9</f>
        <v>深色蔬菜</v>
      </c>
      <c r="N9" s="998"/>
      <c r="O9" s="998"/>
      <c r="P9" s="999"/>
      <c r="Q9" s="997">
        <f>月菜單!Q9:T9</f>
        <v>0</v>
      </c>
      <c r="R9" s="998"/>
      <c r="S9" s="998"/>
      <c r="T9" s="999"/>
      <c r="U9" s="5"/>
      <c r="V9" s="5"/>
    </row>
    <row r="10" spans="1:28" s="13" customFormat="1" ht="95.1" customHeight="1" thickBot="1">
      <c r="A10" s="1000">
        <f>月菜單!A10:D10</f>
        <v>0</v>
      </c>
      <c r="B10" s="1001"/>
      <c r="C10" s="1001"/>
      <c r="D10" s="1002"/>
      <c r="E10" s="1000">
        <f>月菜單!E10:H10</f>
        <v>0</v>
      </c>
      <c r="F10" s="1001"/>
      <c r="G10" s="1001"/>
      <c r="H10" s="1002"/>
      <c r="I10" s="1000">
        <f>月菜單!I10:L10</f>
        <v>0</v>
      </c>
      <c r="J10" s="1001"/>
      <c r="K10" s="1001"/>
      <c r="L10" s="1002"/>
      <c r="M10" s="1000" t="str">
        <f>月菜單!M10:P10</f>
        <v>紫菜湯</v>
      </c>
      <c r="N10" s="1001"/>
      <c r="O10" s="1001"/>
      <c r="P10" s="1002"/>
      <c r="Q10" s="1000">
        <f>月菜單!Q10:T10</f>
        <v>0</v>
      </c>
      <c r="R10" s="1001"/>
      <c r="S10" s="1001"/>
      <c r="T10" s="1002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25" t="s">
        <v>98</v>
      </c>
      <c r="B12" s="226">
        <f>月菜單!B12</f>
        <v>0</v>
      </c>
      <c r="C12" s="226" t="s">
        <v>99</v>
      </c>
      <c r="D12" s="227">
        <f>月菜單!D12</f>
        <v>0</v>
      </c>
      <c r="E12" s="225" t="s">
        <v>98</v>
      </c>
      <c r="F12" s="228">
        <f>第一週明細!W20</f>
        <v>0</v>
      </c>
      <c r="G12" s="226" t="s">
        <v>99</v>
      </c>
      <c r="H12" s="229">
        <f>第一週明細!W16</f>
        <v>0</v>
      </c>
      <c r="I12" s="225" t="s">
        <v>98</v>
      </c>
      <c r="J12" s="230">
        <f>第一週明細!W28</f>
        <v>0</v>
      </c>
      <c r="K12" s="226" t="s">
        <v>99</v>
      </c>
      <c r="L12" s="231">
        <f>第一週明細!W24</f>
        <v>0</v>
      </c>
      <c r="M12" s="225" t="s">
        <v>98</v>
      </c>
      <c r="N12" s="230">
        <f>第一週明細!W36</f>
        <v>691.3</v>
      </c>
      <c r="O12" s="226" t="s">
        <v>99</v>
      </c>
      <c r="P12" s="231">
        <f>第一週明細!W32</f>
        <v>22.5</v>
      </c>
      <c r="Q12" s="225" t="s">
        <v>98</v>
      </c>
      <c r="R12" s="230">
        <f>第一週明細!W44</f>
        <v>0</v>
      </c>
      <c r="S12" s="226" t="s">
        <v>99</v>
      </c>
      <c r="T12" s="231">
        <f>第一週明細!W40</f>
        <v>0</v>
      </c>
      <c r="U12" s="5"/>
      <c r="V12" s="5"/>
    </row>
    <row r="13" spans="1:28" ht="35.1" customHeight="1" thickBot="1">
      <c r="A13" s="232" t="s">
        <v>100</v>
      </c>
      <c r="B13" s="233">
        <f>月菜單!B13</f>
        <v>0</v>
      </c>
      <c r="C13" s="233" t="s">
        <v>3</v>
      </c>
      <c r="D13" s="234">
        <f>月菜單!D13</f>
        <v>0</v>
      </c>
      <c r="E13" s="232" t="s">
        <v>100</v>
      </c>
      <c r="F13" s="233">
        <f>第一週明細!W14</f>
        <v>0</v>
      </c>
      <c r="G13" s="233" t="s">
        <v>3</v>
      </c>
      <c r="H13" s="234">
        <f>第一週明細!W18</f>
        <v>0</v>
      </c>
      <c r="I13" s="232" t="s">
        <v>100</v>
      </c>
      <c r="J13" s="233">
        <f>第一週明細!W22</f>
        <v>0</v>
      </c>
      <c r="K13" s="233" t="s">
        <v>3</v>
      </c>
      <c r="L13" s="234">
        <f>第一週明細!W26</f>
        <v>0</v>
      </c>
      <c r="M13" s="232" t="s">
        <v>100</v>
      </c>
      <c r="N13" s="233">
        <f>第一週明細!W30</f>
        <v>95.5</v>
      </c>
      <c r="O13" s="233" t="s">
        <v>3</v>
      </c>
      <c r="P13" s="234">
        <f>第一週明細!W34</f>
        <v>26.7</v>
      </c>
      <c r="Q13" s="232" t="s">
        <v>100</v>
      </c>
      <c r="R13" s="233">
        <f>第一週明細!W38</f>
        <v>0</v>
      </c>
      <c r="S13" s="233" t="s">
        <v>3</v>
      </c>
      <c r="T13" s="234">
        <f>第一週明細!W42</f>
        <v>0</v>
      </c>
      <c r="U13" s="5"/>
      <c r="V13" s="5"/>
    </row>
    <row r="14" spans="1:28" s="12" customFormat="1" ht="50.1" customHeight="1" thickBot="1">
      <c r="A14" s="991" t="str">
        <f>月菜單!A14:D14</f>
        <v>4月5日(一)</v>
      </c>
      <c r="B14" s="992"/>
      <c r="C14" s="992"/>
      <c r="D14" s="993"/>
      <c r="E14" s="991" t="str">
        <f>月菜單!E14:H14</f>
        <v>4月6日(二)</v>
      </c>
      <c r="F14" s="992"/>
      <c r="G14" s="992"/>
      <c r="H14" s="993"/>
      <c r="I14" s="991" t="str">
        <f>月菜單!I14:L14</f>
        <v>4月7日(三)</v>
      </c>
      <c r="J14" s="992"/>
      <c r="K14" s="992"/>
      <c r="L14" s="993"/>
      <c r="M14" s="991" t="str">
        <f>月菜單!M14:P14</f>
        <v>4月8日(四)</v>
      </c>
      <c r="N14" s="992"/>
      <c r="O14" s="992"/>
      <c r="P14" s="993"/>
      <c r="Q14" s="991" t="str">
        <f>月菜單!Q14:T14</f>
        <v>4月9日(五)</v>
      </c>
      <c r="R14" s="992"/>
      <c r="S14" s="992"/>
      <c r="T14" s="993"/>
      <c r="U14" s="5"/>
      <c r="V14" s="5"/>
      <c r="AB14" s="12" t="s">
        <v>41</v>
      </c>
    </row>
    <row r="15" spans="1:28" s="13" customFormat="1" ht="95.1" customHeight="1">
      <c r="A15" s="994">
        <f>月菜單!A15:D15</f>
        <v>0</v>
      </c>
      <c r="B15" s="995"/>
      <c r="C15" s="995"/>
      <c r="D15" s="996"/>
      <c r="E15" s="994" t="str">
        <f>月菜單!E15:H15</f>
        <v>白米飯</v>
      </c>
      <c r="F15" s="995"/>
      <c r="G15" s="995"/>
      <c r="H15" s="996"/>
      <c r="I15" s="994" t="str">
        <f>月菜單!I15:L15</f>
        <v>蘑菇鐵板麵</v>
      </c>
      <c r="J15" s="995"/>
      <c r="K15" s="995"/>
      <c r="L15" s="996"/>
      <c r="M15" s="994" t="str">
        <f>月菜單!M15:P15</f>
        <v>地瓜飯</v>
      </c>
      <c r="N15" s="995"/>
      <c r="O15" s="995"/>
      <c r="P15" s="996"/>
      <c r="Q15" s="994" t="str">
        <f>月菜單!Q15:T15</f>
        <v>糙米飯</v>
      </c>
      <c r="R15" s="995"/>
      <c r="S15" s="995"/>
      <c r="T15" s="996"/>
      <c r="U15" s="5"/>
      <c r="V15" s="5"/>
    </row>
    <row r="16" spans="1:28" s="13" customFormat="1" ht="95.1" customHeight="1">
      <c r="A16" s="997">
        <f>月菜單!A16:D16</f>
        <v>0</v>
      </c>
      <c r="B16" s="998"/>
      <c r="C16" s="998"/>
      <c r="D16" s="999"/>
      <c r="E16" s="997" t="str">
        <f>月菜單!E16:H16</f>
        <v>壽喜豬肉</v>
      </c>
      <c r="F16" s="998"/>
      <c r="G16" s="998"/>
      <c r="H16" s="999"/>
      <c r="I16" s="997" t="str">
        <f>月菜單!I16:L16</f>
        <v>卡啦雞腿排(炸)</v>
      </c>
      <c r="J16" s="998"/>
      <c r="K16" s="998"/>
      <c r="L16" s="999"/>
      <c r="M16" s="997" t="str">
        <f>月菜單!M16:P16</f>
        <v>照燒豬排</v>
      </c>
      <c r="N16" s="998"/>
      <c r="O16" s="998"/>
      <c r="P16" s="999"/>
      <c r="Q16" s="997" t="str">
        <f>月菜單!Q16:T16</f>
        <v>日式照燒雞翅</v>
      </c>
      <c r="R16" s="998"/>
      <c r="S16" s="998"/>
      <c r="T16" s="999"/>
      <c r="U16" s="5"/>
      <c r="V16" s="5"/>
    </row>
    <row r="17" spans="1:32" s="13" customFormat="1" ht="95.1" customHeight="1">
      <c r="A17" s="997" t="str">
        <f>月菜單!A17:D17</f>
        <v>清明/兒童節連假</v>
      </c>
      <c r="B17" s="998"/>
      <c r="C17" s="998"/>
      <c r="D17" s="999"/>
      <c r="E17" s="997" t="str">
        <f>月菜單!E17:H17</f>
        <v>芹香花枝丸(海加)</v>
      </c>
      <c r="F17" s="998"/>
      <c r="G17" s="998"/>
      <c r="H17" s="999"/>
      <c r="I17" s="997" t="str">
        <f>月菜單!I17:L17</f>
        <v>海苔楔型薯(加)</v>
      </c>
      <c r="J17" s="998"/>
      <c r="K17" s="998"/>
      <c r="L17" s="999"/>
      <c r="M17" s="997" t="str">
        <f>月菜單!M17:P17</f>
        <v>日式炊蛋</v>
      </c>
      <c r="N17" s="998"/>
      <c r="O17" s="998"/>
      <c r="P17" s="999"/>
      <c r="Q17" s="997" t="str">
        <f>月菜單!Q17:T17</f>
        <v>香酥魚丁(海炸)</v>
      </c>
      <c r="R17" s="998"/>
      <c r="S17" s="998"/>
      <c r="T17" s="999"/>
      <c r="U17" s="5"/>
      <c r="V17" s="5"/>
    </row>
    <row r="18" spans="1:32" s="13" customFormat="1" ht="95.1" customHeight="1">
      <c r="A18" s="997">
        <f>月菜單!A18:D18</f>
        <v>0</v>
      </c>
      <c r="B18" s="998"/>
      <c r="C18" s="998"/>
      <c r="D18" s="999"/>
      <c r="E18" s="997" t="str">
        <f>月菜單!E18:H18</f>
        <v>紅絲炒蛋</v>
      </c>
      <c r="F18" s="998"/>
      <c r="G18" s="998"/>
      <c r="H18" s="999"/>
      <c r="I18" s="997" t="str">
        <f>月菜單!I18:L18</f>
        <v>椰菜米血(冷)</v>
      </c>
      <c r="J18" s="998"/>
      <c r="K18" s="998"/>
      <c r="L18" s="999"/>
      <c r="M18" s="997" t="str">
        <f>月菜單!M18:P18</f>
        <v>起司焗洋芋</v>
      </c>
      <c r="N18" s="998"/>
      <c r="O18" s="998"/>
      <c r="P18" s="999"/>
      <c r="Q18" s="997" t="str">
        <f>月菜單!Q18:T18</f>
        <v>翠綠椰菜</v>
      </c>
      <c r="R18" s="998"/>
      <c r="S18" s="998"/>
      <c r="T18" s="999"/>
    </row>
    <row r="19" spans="1:32" s="13" customFormat="1" ht="95.1" customHeight="1">
      <c r="A19" s="997">
        <f>月菜單!A19:D19</f>
        <v>0</v>
      </c>
      <c r="B19" s="998"/>
      <c r="C19" s="998"/>
      <c r="D19" s="999"/>
      <c r="E19" s="997" t="str">
        <f>月菜單!E19:H19</f>
        <v>深色蔬菜</v>
      </c>
      <c r="F19" s="998"/>
      <c r="G19" s="998"/>
      <c r="H19" s="999"/>
      <c r="I19" s="997" t="str">
        <f>月菜單!I19:L19</f>
        <v>淺色蔬菜</v>
      </c>
      <c r="J19" s="998"/>
      <c r="K19" s="998"/>
      <c r="L19" s="999"/>
      <c r="M19" s="997" t="str">
        <f>月菜單!M19:P19</f>
        <v>深色蔬菜</v>
      </c>
      <c r="N19" s="998"/>
      <c r="O19" s="998"/>
      <c r="P19" s="999"/>
      <c r="Q19" s="997" t="str">
        <f>月菜單!Q19:T19</f>
        <v>淺色蔬菜</v>
      </c>
      <c r="R19" s="998"/>
      <c r="S19" s="998"/>
      <c r="T19" s="999"/>
    </row>
    <row r="20" spans="1:32" s="13" customFormat="1" ht="95.1" customHeight="1" thickBot="1">
      <c r="A20" s="1000">
        <f>月菜單!A20:D20</f>
        <v>0</v>
      </c>
      <c r="B20" s="1001"/>
      <c r="C20" s="1001"/>
      <c r="D20" s="1002"/>
      <c r="E20" s="1000" t="str">
        <f>月菜單!E20:H20</f>
        <v>綠豆甜湯</v>
      </c>
      <c r="F20" s="1001"/>
      <c r="G20" s="1001"/>
      <c r="H20" s="1002"/>
      <c r="I20" s="1000" t="str">
        <f>月菜單!I20:L20</f>
        <v>榨菜粉絲湯(醃)</v>
      </c>
      <c r="J20" s="1001"/>
      <c r="K20" s="1001"/>
      <c r="L20" s="1002"/>
      <c r="M20" s="1000" t="str">
        <f>月菜單!M20:P20</f>
        <v>味噌豆腐湯(豆)</v>
      </c>
      <c r="N20" s="1001"/>
      <c r="O20" s="1001"/>
      <c r="P20" s="1002"/>
      <c r="Q20" s="1000" t="str">
        <f>月菜單!Q20:T20</f>
        <v>蛋花湯</v>
      </c>
      <c r="R20" s="1001"/>
      <c r="S20" s="1001"/>
      <c r="T20" s="1002"/>
    </row>
    <row r="21" spans="1:32" ht="1.5" customHeight="1">
      <c r="A21" s="23" t="s">
        <v>101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5</v>
      </c>
      <c r="R21" s="33"/>
      <c r="S21" s="33"/>
      <c r="T21" s="34"/>
      <c r="U21" s="13"/>
      <c r="V21" s="13"/>
      <c r="W21" s="13"/>
      <c r="X21" s="13"/>
      <c r="Y21" s="13"/>
    </row>
    <row r="22" spans="1:32" s="237" customFormat="1" ht="35.1" customHeight="1">
      <c r="A22" s="225" t="s">
        <v>98</v>
      </c>
      <c r="B22" s="226">
        <f>第二週明細!W12</f>
        <v>0</v>
      </c>
      <c r="C22" s="226" t="s">
        <v>99</v>
      </c>
      <c r="D22" s="227">
        <f>第二週明細!W8</f>
        <v>0</v>
      </c>
      <c r="E22" s="225" t="s">
        <v>98</v>
      </c>
      <c r="F22" s="235">
        <f>第二週明細!W20</f>
        <v>686.8</v>
      </c>
      <c r="G22" s="226" t="s">
        <v>99</v>
      </c>
      <c r="H22" s="236">
        <f>第二週明細!W16</f>
        <v>23</v>
      </c>
      <c r="I22" s="225" t="s">
        <v>98</v>
      </c>
      <c r="J22" s="235">
        <f>第二週明細!W28</f>
        <v>691.3</v>
      </c>
      <c r="K22" s="226" t="s">
        <v>99</v>
      </c>
      <c r="L22" s="236">
        <f>第二週明細!W24</f>
        <v>22.5</v>
      </c>
      <c r="M22" s="225" t="s">
        <v>98</v>
      </c>
      <c r="N22" s="235">
        <f>第二週明細!W36</f>
        <v>686.8</v>
      </c>
      <c r="O22" s="226" t="s">
        <v>99</v>
      </c>
      <c r="P22" s="236">
        <f>第二週明細!W32</f>
        <v>22</v>
      </c>
      <c r="Q22" s="225" t="s">
        <v>98</v>
      </c>
      <c r="R22" s="235">
        <f>第二週明細!W44</f>
        <v>682.3</v>
      </c>
      <c r="S22" s="226" t="s">
        <v>99</v>
      </c>
      <c r="T22" s="236">
        <f>第二週明細!W40</f>
        <v>21.5</v>
      </c>
    </row>
    <row r="23" spans="1:32" s="237" customFormat="1" ht="35.1" customHeight="1" thickBot="1">
      <c r="A23" s="232" t="s">
        <v>100</v>
      </c>
      <c r="B23" s="234">
        <f>第二週明細!W6</f>
        <v>0</v>
      </c>
      <c r="C23" s="233" t="s">
        <v>3</v>
      </c>
      <c r="D23" s="234">
        <f>第二週明細!W10</f>
        <v>0</v>
      </c>
      <c r="E23" s="232" t="s">
        <v>100</v>
      </c>
      <c r="F23" s="238">
        <f>第二週明細!W14</f>
        <v>95.5</v>
      </c>
      <c r="G23" s="233" t="s">
        <v>3</v>
      </c>
      <c r="H23" s="239">
        <f>第二週明細!W18</f>
        <v>26.7</v>
      </c>
      <c r="I23" s="232" t="s">
        <v>100</v>
      </c>
      <c r="J23" s="238">
        <f>第二週明細!W22</f>
        <v>95.5</v>
      </c>
      <c r="K23" s="233" t="s">
        <v>3</v>
      </c>
      <c r="L23" s="238">
        <f>第二週明細!W26</f>
        <v>26.7</v>
      </c>
      <c r="M23" s="232" t="s">
        <v>100</v>
      </c>
      <c r="N23" s="238">
        <f>第二週明細!W30</f>
        <v>95.5</v>
      </c>
      <c r="O23" s="233" t="s">
        <v>3</v>
      </c>
      <c r="P23" s="239">
        <f>第二週明細!W34</f>
        <v>26.7</v>
      </c>
      <c r="Q23" s="232" t="s">
        <v>100</v>
      </c>
      <c r="R23" s="238">
        <f>第二週明細!W38</f>
        <v>95.5</v>
      </c>
      <c r="S23" s="233" t="s">
        <v>3</v>
      </c>
      <c r="T23" s="239">
        <f>第二週明細!W42</f>
        <v>26.7</v>
      </c>
    </row>
    <row r="24" spans="1:32" s="12" customFormat="1" ht="50.1" customHeight="1" thickBot="1">
      <c r="A24" s="991" t="str">
        <f>月菜單!A24:D24</f>
        <v>4月12日(一)</v>
      </c>
      <c r="B24" s="992"/>
      <c r="C24" s="992"/>
      <c r="D24" s="993"/>
      <c r="E24" s="991" t="str">
        <f>月菜單!E24:H24</f>
        <v>4月13日(二)</v>
      </c>
      <c r="F24" s="992"/>
      <c r="G24" s="992"/>
      <c r="H24" s="993"/>
      <c r="I24" s="991" t="str">
        <f>月菜單!I24:L24</f>
        <v>4月14日(三)</v>
      </c>
      <c r="J24" s="992"/>
      <c r="K24" s="992"/>
      <c r="L24" s="993"/>
      <c r="M24" s="991" t="str">
        <f>月菜單!M24:P24</f>
        <v>4月15日(四)</v>
      </c>
      <c r="N24" s="992"/>
      <c r="O24" s="992"/>
      <c r="P24" s="993"/>
      <c r="Q24" s="991" t="str">
        <f>月菜單!Q24:T24</f>
        <v>4月16日(五)</v>
      </c>
      <c r="R24" s="992"/>
      <c r="S24" s="992"/>
      <c r="T24" s="993"/>
      <c r="U24" s="5"/>
      <c r="V24" s="5"/>
    </row>
    <row r="25" spans="1:32" s="13" customFormat="1" ht="95.1" customHeight="1">
      <c r="A25" s="994" t="str">
        <f>月菜單!A25:D25</f>
        <v>白米飯</v>
      </c>
      <c r="B25" s="995"/>
      <c r="C25" s="995"/>
      <c r="D25" s="996"/>
      <c r="E25" s="994" t="str">
        <f>月菜單!E25:H25</f>
        <v>白米飯</v>
      </c>
      <c r="F25" s="995"/>
      <c r="G25" s="995"/>
      <c r="H25" s="996"/>
      <c r="I25" s="994" t="str">
        <f>月菜單!I25:L25</f>
        <v>夏威夷炒飯</v>
      </c>
      <c r="J25" s="995"/>
      <c r="K25" s="995"/>
      <c r="L25" s="996"/>
      <c r="M25" s="994" t="str">
        <f>月菜單!M25:P25</f>
        <v>地瓜飯</v>
      </c>
      <c r="N25" s="995"/>
      <c r="O25" s="995"/>
      <c r="P25" s="996"/>
      <c r="Q25" s="994" t="str">
        <f>月菜單!Q25:T25</f>
        <v>五穀飯</v>
      </c>
      <c r="R25" s="995"/>
      <c r="S25" s="995"/>
      <c r="T25" s="996"/>
      <c r="U25" s="5"/>
      <c r="V25" s="5"/>
    </row>
    <row r="26" spans="1:32" s="13" customFormat="1" ht="95.1" customHeight="1">
      <c r="A26" s="997" t="str">
        <f>月菜單!A26:D26</f>
        <v>蔥燒豬里肌</v>
      </c>
      <c r="B26" s="998"/>
      <c r="C26" s="998"/>
      <c r="D26" s="999"/>
      <c r="E26" s="997" t="str">
        <f>月菜單!E26:H26</f>
        <v>匈牙利燉肉</v>
      </c>
      <c r="F26" s="998"/>
      <c r="G26" s="998"/>
      <c r="H26" s="999"/>
      <c r="I26" s="997" t="str">
        <f>月菜單!I26:L26</f>
        <v>鹽酥雞(炸)</v>
      </c>
      <c r="J26" s="998"/>
      <c r="K26" s="998"/>
      <c r="L26" s="999"/>
      <c r="M26" s="997" t="str">
        <f>月菜單!M26:P26</f>
        <v>京醬大排</v>
      </c>
      <c r="N26" s="998"/>
      <c r="O26" s="998"/>
      <c r="P26" s="999"/>
      <c r="Q26" s="997" t="str">
        <f>月菜單!Q26:T26</f>
        <v>板烤雞排</v>
      </c>
      <c r="R26" s="998"/>
      <c r="S26" s="998"/>
      <c r="T26" s="999"/>
      <c r="U26" s="5"/>
      <c r="V26" s="5"/>
    </row>
    <row r="27" spans="1:32" s="13" customFormat="1" ht="95.1" customHeight="1">
      <c r="A27" s="997" t="str">
        <f>月菜單!A27:D27</f>
        <v>照燒雞丁</v>
      </c>
      <c r="B27" s="998"/>
      <c r="C27" s="998"/>
      <c r="D27" s="999"/>
      <c r="E27" s="997" t="str">
        <f>月菜單!E27:H27</f>
        <v>筍香羹</v>
      </c>
      <c r="F27" s="998"/>
      <c r="G27" s="998"/>
      <c r="H27" s="999"/>
      <c r="I27" s="997" t="str">
        <f>月菜單!I27:L27</f>
        <v>海苔薯條(冷)</v>
      </c>
      <c r="J27" s="998"/>
      <c r="K27" s="998"/>
      <c r="L27" s="999"/>
      <c r="M27" s="997" t="str">
        <f>月菜單!M27:P27</f>
        <v>蒲燒鯛魚(海加)</v>
      </c>
      <c r="N27" s="998"/>
      <c r="O27" s="998"/>
      <c r="P27" s="999"/>
      <c r="Q27" s="997" t="str">
        <f>月菜單!Q27:T27</f>
        <v>炸蔬菜天婦羅(炸)</v>
      </c>
      <c r="R27" s="998"/>
      <c r="S27" s="998"/>
      <c r="T27" s="999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997" t="str">
        <f>月菜單!A28:D28</f>
        <v>白菜滷</v>
      </c>
      <c r="B28" s="998"/>
      <c r="C28" s="998"/>
      <c r="D28" s="999"/>
      <c r="E28" s="997" t="str">
        <f>月菜單!E28:H28</f>
        <v>哈燒翅小腿</v>
      </c>
      <c r="F28" s="998"/>
      <c r="G28" s="998"/>
      <c r="H28" s="999"/>
      <c r="I28" s="997" t="str">
        <f>月菜單!I28:L28</f>
        <v>飄香滷蛋</v>
      </c>
      <c r="J28" s="998"/>
      <c r="K28" s="998"/>
      <c r="L28" s="999"/>
      <c r="M28" s="997" t="str">
        <f>月菜單!M28:P28</f>
        <v>鹹豬肉豆干(豆加)</v>
      </c>
      <c r="N28" s="998"/>
      <c r="O28" s="998"/>
      <c r="P28" s="999"/>
      <c r="Q28" s="997" t="str">
        <f>月菜單!Q28:T28</f>
        <v>百頁菇菇(豆)</v>
      </c>
      <c r="R28" s="998"/>
      <c r="S28" s="998"/>
      <c r="T28" s="999"/>
      <c r="U28" s="5"/>
      <c r="V28" s="5"/>
    </row>
    <row r="29" spans="1:32" s="13" customFormat="1" ht="95.1" customHeight="1">
      <c r="A29" s="997" t="str">
        <f>月菜單!A29:D29</f>
        <v>深色蔬菜</v>
      </c>
      <c r="B29" s="998"/>
      <c r="C29" s="998"/>
      <c r="D29" s="999"/>
      <c r="E29" s="997" t="str">
        <f>月菜單!E29:H29</f>
        <v>淺色蔬菜</v>
      </c>
      <c r="F29" s="998"/>
      <c r="G29" s="998"/>
      <c r="H29" s="999"/>
      <c r="I29" s="997" t="str">
        <f>月菜單!I29:L29</f>
        <v>深色蔬菜</v>
      </c>
      <c r="J29" s="998"/>
      <c r="K29" s="998"/>
      <c r="L29" s="999"/>
      <c r="M29" s="997" t="str">
        <f>月菜單!M29:P29</f>
        <v>深色蔬菜</v>
      </c>
      <c r="N29" s="998"/>
      <c r="O29" s="998"/>
      <c r="P29" s="999"/>
      <c r="Q29" s="997" t="str">
        <f>月菜單!Q29:T29</f>
        <v>淺色蔬菜</v>
      </c>
      <c r="R29" s="998"/>
      <c r="S29" s="998"/>
      <c r="T29" s="999"/>
      <c r="U29" s="5"/>
      <c r="V29" s="5"/>
    </row>
    <row r="30" spans="1:32" s="13" customFormat="1" ht="95.1" customHeight="1" thickBot="1">
      <c r="A30" s="1000" t="str">
        <f>月菜單!A30:D30</f>
        <v>蘿蔔湯</v>
      </c>
      <c r="B30" s="1001"/>
      <c r="C30" s="1001"/>
      <c r="D30" s="1002"/>
      <c r="E30" s="1000" t="str">
        <f>月菜單!E30:H30</f>
        <v>酸辣湯</v>
      </c>
      <c r="F30" s="1001"/>
      <c r="G30" s="1001"/>
      <c r="H30" s="1002"/>
      <c r="I30" s="1000" t="str">
        <f>月菜單!I30:L30</f>
        <v>薑絲冬瓜湯</v>
      </c>
      <c r="J30" s="1001"/>
      <c r="K30" s="1001"/>
      <c r="L30" s="1002"/>
      <c r="M30" s="1000" t="str">
        <f>月菜單!M30:P30</f>
        <v>日式味噌湯</v>
      </c>
      <c r="N30" s="1001"/>
      <c r="O30" s="1001"/>
      <c r="P30" s="1002"/>
      <c r="Q30" s="1000" t="str">
        <f>月菜單!Q30:T30</f>
        <v>薑絲紫菜湯</v>
      </c>
      <c r="R30" s="1001"/>
      <c r="S30" s="1001"/>
      <c r="T30" s="1002"/>
      <c r="U30" s="5"/>
      <c r="V30" s="5"/>
    </row>
    <row r="31" spans="1:32" ht="2.25" customHeigh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25" t="s">
        <v>102</v>
      </c>
      <c r="B32" s="226">
        <f>第三週明細!W12</f>
        <v>687.1</v>
      </c>
      <c r="C32" s="226" t="s">
        <v>103</v>
      </c>
      <c r="D32" s="227">
        <f>第三週明細!W8</f>
        <v>21.5</v>
      </c>
      <c r="E32" s="225" t="s">
        <v>102</v>
      </c>
      <c r="F32" s="235">
        <f>第三週明細!W20</f>
        <v>682.6</v>
      </c>
      <c r="G32" s="226" t="s">
        <v>103</v>
      </c>
      <c r="H32" s="236">
        <f>第三週明細!W16</f>
        <v>23</v>
      </c>
      <c r="I32" s="225" t="s">
        <v>102</v>
      </c>
      <c r="J32" s="235">
        <f>第三週明細!W28</f>
        <v>700.6</v>
      </c>
      <c r="K32" s="226" t="s">
        <v>103</v>
      </c>
      <c r="L32" s="236">
        <f>第三週明細!W24</f>
        <v>23</v>
      </c>
      <c r="M32" s="225" t="s">
        <v>102</v>
      </c>
      <c r="N32" s="235">
        <v>735</v>
      </c>
      <c r="O32" s="226" t="s">
        <v>103</v>
      </c>
      <c r="P32" s="236" t="s">
        <v>104</v>
      </c>
      <c r="Q32" s="225" t="s">
        <v>102</v>
      </c>
      <c r="R32" s="235">
        <f>第三週明細!W44</f>
        <v>696.5</v>
      </c>
      <c r="S32" s="226" t="s">
        <v>103</v>
      </c>
      <c r="T32" s="236">
        <f>第三週明細!W40</f>
        <v>22.5</v>
      </c>
      <c r="U32" s="5"/>
      <c r="V32" s="5"/>
    </row>
    <row r="33" spans="1:22" ht="50.1" customHeight="1" thickBot="1">
      <c r="A33" s="232" t="s">
        <v>105</v>
      </c>
      <c r="B33" s="234">
        <f>第三週明細!W6</f>
        <v>96.5</v>
      </c>
      <c r="C33" s="233" t="s">
        <v>3</v>
      </c>
      <c r="D33" s="234">
        <f>第三週明細!W10</f>
        <v>26.9</v>
      </c>
      <c r="E33" s="232" t="s">
        <v>105</v>
      </c>
      <c r="F33" s="238">
        <f>第三週明細!W14</f>
        <v>96.5</v>
      </c>
      <c r="G33" s="233" t="s">
        <v>3</v>
      </c>
      <c r="H33" s="239">
        <f>第三週明細!W18</f>
        <v>26.9</v>
      </c>
      <c r="I33" s="232" t="s">
        <v>105</v>
      </c>
      <c r="J33" s="238">
        <f>第三週明細!W22</f>
        <v>96.5</v>
      </c>
      <c r="K33" s="233" t="s">
        <v>3</v>
      </c>
      <c r="L33" s="238">
        <f>第三週明細!W26</f>
        <v>26.9</v>
      </c>
      <c r="M33" s="232" t="s">
        <v>105</v>
      </c>
      <c r="N33" s="238">
        <v>103</v>
      </c>
      <c r="O33" s="233" t="s">
        <v>3</v>
      </c>
      <c r="P33" s="239" t="s">
        <v>106</v>
      </c>
      <c r="Q33" s="232" t="s">
        <v>105</v>
      </c>
      <c r="R33" s="238">
        <f>第三週明細!W38</f>
        <v>96.5</v>
      </c>
      <c r="S33" s="233" t="s">
        <v>3</v>
      </c>
      <c r="T33" s="239">
        <f>第三週明細!W42</f>
        <v>27</v>
      </c>
      <c r="U33" s="5"/>
      <c r="V33" s="5"/>
    </row>
    <row r="34" spans="1:22" s="12" customFormat="1" ht="50.1" customHeight="1" thickBot="1">
      <c r="A34" s="991" t="str">
        <f>月菜單!A34:D34</f>
        <v>4月19日(一)</v>
      </c>
      <c r="B34" s="992"/>
      <c r="C34" s="992"/>
      <c r="D34" s="993"/>
      <c r="E34" s="991" t="str">
        <f>月菜單!E34:H34</f>
        <v>4月20日(二)</v>
      </c>
      <c r="F34" s="992"/>
      <c r="G34" s="992"/>
      <c r="H34" s="993"/>
      <c r="I34" s="991" t="str">
        <f>月菜單!I34:L34</f>
        <v>4月21日(三)</v>
      </c>
      <c r="J34" s="992"/>
      <c r="K34" s="992"/>
      <c r="L34" s="993"/>
      <c r="M34" s="991" t="str">
        <f>月菜單!M34:P34</f>
        <v>4月22日(四)</v>
      </c>
      <c r="N34" s="992"/>
      <c r="O34" s="992"/>
      <c r="P34" s="993"/>
      <c r="Q34" s="991" t="str">
        <f>月菜單!Q34:T34</f>
        <v>4月23日(五)</v>
      </c>
      <c r="R34" s="992"/>
      <c r="S34" s="992"/>
      <c r="T34" s="993"/>
      <c r="U34" s="5"/>
      <c r="V34" s="5"/>
    </row>
    <row r="35" spans="1:22" s="13" customFormat="1" ht="95.1" customHeight="1">
      <c r="A35" s="994" t="str">
        <f>月菜單!A35:D35</f>
        <v>白米飯</v>
      </c>
      <c r="B35" s="995"/>
      <c r="C35" s="995"/>
      <c r="D35" s="996"/>
      <c r="E35" s="994" t="str">
        <f>月菜單!E35:H35</f>
        <v>白米飯</v>
      </c>
      <c r="F35" s="995"/>
      <c r="G35" s="995"/>
      <c r="H35" s="996"/>
      <c r="I35" s="994" t="str">
        <f>月菜單!I35:L35</f>
        <v>日式炒烏龍麵</v>
      </c>
      <c r="J35" s="995"/>
      <c r="K35" s="995"/>
      <c r="L35" s="996"/>
      <c r="M35" s="994" t="str">
        <f>月菜單!M35:P35</f>
        <v>地瓜飯</v>
      </c>
      <c r="N35" s="995"/>
      <c r="O35" s="995"/>
      <c r="P35" s="996"/>
      <c r="Q35" s="994" t="str">
        <f>月菜單!Q35:T35</f>
        <v>紫米飯</v>
      </c>
      <c r="R35" s="995"/>
      <c r="S35" s="995"/>
      <c r="T35" s="996"/>
      <c r="U35" s="5"/>
      <c r="V35" s="5"/>
    </row>
    <row r="36" spans="1:22" s="13" customFormat="1" ht="95.1" customHeight="1">
      <c r="A36" s="997" t="str">
        <f>月菜單!A36:D36</f>
        <v>元氣豬排</v>
      </c>
      <c r="B36" s="998"/>
      <c r="C36" s="998"/>
      <c r="D36" s="999"/>
      <c r="E36" s="997" t="str">
        <f>月菜單!E36:H36</f>
        <v>糖醋雞丁</v>
      </c>
      <c r="F36" s="998"/>
      <c r="G36" s="998"/>
      <c r="H36" s="999"/>
      <c r="I36" s="997" t="str">
        <f>月菜單!I36:L36</f>
        <v>豪大炸雞排(炸)</v>
      </c>
      <c r="J36" s="998"/>
      <c r="K36" s="998"/>
      <c r="L36" s="999"/>
      <c r="M36" s="997" t="str">
        <f>月菜單!M36:P36</f>
        <v>蘑菇肉片</v>
      </c>
      <c r="N36" s="998"/>
      <c r="O36" s="998"/>
      <c r="P36" s="999"/>
      <c r="Q36" s="997" t="str">
        <f>月菜單!Q36:T36</f>
        <v>檸檬烤雞腿</v>
      </c>
      <c r="R36" s="998"/>
      <c r="S36" s="998"/>
      <c r="T36" s="999"/>
      <c r="U36" s="5"/>
      <c r="V36" s="5"/>
    </row>
    <row r="37" spans="1:22" s="13" customFormat="1" ht="95.1" customHeight="1">
      <c r="A37" s="997" t="str">
        <f>月菜單!A37:D37</f>
        <v>咖哩雞</v>
      </c>
      <c r="B37" s="998"/>
      <c r="C37" s="998"/>
      <c r="D37" s="999"/>
      <c r="E37" s="997" t="str">
        <f>月菜單!E37:H37</f>
        <v>鮮筍雙鮮</v>
      </c>
      <c r="F37" s="998"/>
      <c r="G37" s="998"/>
      <c r="H37" s="999"/>
      <c r="I37" s="997" t="str">
        <f>月菜單!I37:L37</f>
        <v>三角薯餅(加)</v>
      </c>
      <c r="J37" s="998"/>
      <c r="K37" s="998"/>
      <c r="L37" s="999"/>
      <c r="M37" s="997" t="str">
        <f>月菜單!M37:P37</f>
        <v>芝麻蜜豆干(豆)</v>
      </c>
      <c r="N37" s="998"/>
      <c r="O37" s="998"/>
      <c r="P37" s="999"/>
      <c r="Q37" s="997" t="str">
        <f>月菜單!Q37:T37</f>
        <v>脆皮魚丁(海炸)</v>
      </c>
      <c r="R37" s="998"/>
      <c r="S37" s="998"/>
      <c r="T37" s="999"/>
      <c r="U37" s="5"/>
      <c r="V37" s="5"/>
    </row>
    <row r="38" spans="1:22" s="13" customFormat="1" ht="95.1" customHeight="1">
      <c r="A38" s="997" t="str">
        <f>月菜單!A38:D38</f>
        <v>起司炒蛋</v>
      </c>
      <c r="B38" s="998"/>
      <c r="C38" s="998"/>
      <c r="D38" s="999"/>
      <c r="E38" s="997" t="str">
        <f>月菜單!E38:H38</f>
        <v>手工香蒸肉</v>
      </c>
      <c r="F38" s="998"/>
      <c r="G38" s="998"/>
      <c r="H38" s="999"/>
      <c r="I38" s="997" t="str">
        <f>月菜單!I38:L38</f>
        <v>藍莓派(冷)</v>
      </c>
      <c r="J38" s="998"/>
      <c r="K38" s="998"/>
      <c r="L38" s="999"/>
      <c r="M38" s="997" t="str">
        <f>月菜單!M38:P38</f>
        <v>炫烤雞翅</v>
      </c>
      <c r="N38" s="998"/>
      <c r="O38" s="998"/>
      <c r="P38" s="999"/>
      <c r="Q38" s="997" t="str">
        <f>月菜單!Q38:T38</f>
        <v>肉醬貢丸(加)</v>
      </c>
      <c r="R38" s="998"/>
      <c r="S38" s="998"/>
      <c r="T38" s="999"/>
      <c r="U38" s="5"/>
      <c r="V38" s="5"/>
    </row>
    <row r="39" spans="1:22" s="13" customFormat="1" ht="95.1" customHeight="1">
      <c r="A39" s="997" t="str">
        <f>月菜單!A39:D39</f>
        <v>深色蔬菜</v>
      </c>
      <c r="B39" s="998"/>
      <c r="C39" s="998"/>
      <c r="D39" s="999"/>
      <c r="E39" s="997" t="str">
        <f>月菜單!E39:H39</f>
        <v>淺色蔬菜</v>
      </c>
      <c r="F39" s="998"/>
      <c r="G39" s="998"/>
      <c r="H39" s="999"/>
      <c r="I39" s="997" t="str">
        <f>月菜單!I39:L39</f>
        <v>深色蔬菜</v>
      </c>
      <c r="J39" s="998"/>
      <c r="K39" s="998"/>
      <c r="L39" s="999"/>
      <c r="M39" s="997" t="str">
        <f>月菜單!M39:P39</f>
        <v>深色蔬菜</v>
      </c>
      <c r="N39" s="998"/>
      <c r="O39" s="998"/>
      <c r="P39" s="999"/>
      <c r="Q39" s="997" t="str">
        <f>月菜單!Q39:T39</f>
        <v>淺色蔬菜</v>
      </c>
      <c r="R39" s="998"/>
      <c r="S39" s="998"/>
      <c r="T39" s="999"/>
      <c r="U39" s="5"/>
      <c r="V39" s="5"/>
    </row>
    <row r="40" spans="1:22" s="13" customFormat="1" ht="95.1" customHeight="1" thickBot="1">
      <c r="A40" s="1000" t="str">
        <f>月菜單!A40:D40</f>
        <v>榨菜肉絲湯(醃)</v>
      </c>
      <c r="B40" s="1001"/>
      <c r="C40" s="1001"/>
      <c r="D40" s="1002"/>
      <c r="E40" s="1000" t="str">
        <f>月菜單!E40:H40</f>
        <v>紅豆紫米湯</v>
      </c>
      <c r="F40" s="1001"/>
      <c r="G40" s="1001"/>
      <c r="H40" s="1002"/>
      <c r="I40" s="1000" t="str">
        <f>月菜單!I40:L40</f>
        <v>羅宋湯</v>
      </c>
      <c r="J40" s="1001"/>
      <c r="K40" s="1001"/>
      <c r="L40" s="1002"/>
      <c r="M40" s="1000" t="str">
        <f>月菜單!M40:P40</f>
        <v>三絲湯</v>
      </c>
      <c r="N40" s="1001"/>
      <c r="O40" s="1001"/>
      <c r="P40" s="1002"/>
      <c r="Q40" s="1000" t="str">
        <f>月菜單!Q40:T40</f>
        <v>白卜肉絲湯</v>
      </c>
      <c r="R40" s="1001"/>
      <c r="S40" s="1001"/>
      <c r="T40" s="1002"/>
      <c r="U40" s="5"/>
      <c r="V40" s="5"/>
    </row>
    <row r="41" spans="1:22" ht="1.5" customHeigh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25" t="s">
        <v>98</v>
      </c>
      <c r="B42" s="226">
        <f>第四週明細!W12</f>
        <v>686.8</v>
      </c>
      <c r="C42" s="226" t="s">
        <v>99</v>
      </c>
      <c r="D42" s="227">
        <f>第四週明細!W8</f>
        <v>22</v>
      </c>
      <c r="E42" s="225" t="s">
        <v>98</v>
      </c>
      <c r="F42" s="235">
        <f>第四週明細!W20</f>
        <v>686.8</v>
      </c>
      <c r="G42" s="226" t="s">
        <v>99</v>
      </c>
      <c r="H42" s="236">
        <f>第四週明細!W16</f>
        <v>23</v>
      </c>
      <c r="I42" s="225" t="s">
        <v>98</v>
      </c>
      <c r="J42" s="235">
        <f>第四週明細!W28</f>
        <v>709.3</v>
      </c>
      <c r="K42" s="226" t="s">
        <v>99</v>
      </c>
      <c r="L42" s="236">
        <f>第四週明細!W24</f>
        <v>24.5</v>
      </c>
      <c r="M42" s="225" t="s">
        <v>98</v>
      </c>
      <c r="N42" s="235">
        <f>第四週明細!W36</f>
        <v>691.6</v>
      </c>
      <c r="O42" s="226" t="s">
        <v>99</v>
      </c>
      <c r="P42" s="236">
        <f>第四週明細!W32</f>
        <v>22</v>
      </c>
      <c r="Q42" s="225" t="s">
        <v>98</v>
      </c>
      <c r="R42" s="235">
        <f>第四週明細!W44</f>
        <v>686.8</v>
      </c>
      <c r="S42" s="226" t="s">
        <v>99</v>
      </c>
      <c r="T42" s="236">
        <f>第四週明細!W40</f>
        <v>22</v>
      </c>
      <c r="U42" s="5"/>
      <c r="V42" s="5"/>
    </row>
    <row r="43" spans="1:22" ht="50.1" customHeight="1" thickBot="1">
      <c r="A43" s="232" t="s">
        <v>100</v>
      </c>
      <c r="B43" s="234">
        <f>第四週明細!W6</f>
        <v>95.5</v>
      </c>
      <c r="C43" s="233" t="s">
        <v>3</v>
      </c>
      <c r="D43" s="234">
        <f>第四週明細!W10</f>
        <v>26.7</v>
      </c>
      <c r="E43" s="232" t="s">
        <v>100</v>
      </c>
      <c r="F43" s="238">
        <f>第四週明細!W14</f>
        <v>95.5</v>
      </c>
      <c r="G43" s="233" t="s">
        <v>3</v>
      </c>
      <c r="H43" s="239">
        <f>第四週明細!W18</f>
        <v>26.7</v>
      </c>
      <c r="I43" s="232" t="s">
        <v>100</v>
      </c>
      <c r="J43" s="238">
        <f>第四週明細!W22</f>
        <v>95.5</v>
      </c>
      <c r="K43" s="233" t="s">
        <v>3</v>
      </c>
      <c r="L43" s="238">
        <f>第四週明細!W26</f>
        <v>26.7</v>
      </c>
      <c r="M43" s="232" t="s">
        <v>100</v>
      </c>
      <c r="N43" s="238">
        <f>第四週明細!W30</f>
        <v>96.5</v>
      </c>
      <c r="O43" s="233" t="s">
        <v>3</v>
      </c>
      <c r="P43" s="239">
        <f>第四週明細!W34</f>
        <v>26.9</v>
      </c>
      <c r="Q43" s="232" t="s">
        <v>100</v>
      </c>
      <c r="R43" s="238">
        <f>第四週明細!W38</f>
        <v>95.5</v>
      </c>
      <c r="S43" s="233" t="s">
        <v>3</v>
      </c>
      <c r="T43" s="239">
        <f>第四週明細!W42</f>
        <v>26.7</v>
      </c>
      <c r="U43" s="5"/>
      <c r="V43" s="5"/>
    </row>
    <row r="44" spans="1:22" s="12" customFormat="1" ht="50.1" customHeight="1" thickBot="1">
      <c r="A44" s="991" t="str">
        <f>月菜單!A44:D44</f>
        <v>4月26日(一)</v>
      </c>
      <c r="B44" s="992"/>
      <c r="C44" s="992"/>
      <c r="D44" s="993"/>
      <c r="E44" s="991" t="str">
        <f>月菜單!E44:H44</f>
        <v>4月27日(二)</v>
      </c>
      <c r="F44" s="992"/>
      <c r="G44" s="992"/>
      <c r="H44" s="993"/>
      <c r="I44" s="991" t="str">
        <f>月菜單!I44:L44</f>
        <v>4月28日(三)</v>
      </c>
      <c r="J44" s="992"/>
      <c r="K44" s="992"/>
      <c r="L44" s="993"/>
      <c r="M44" s="991" t="str">
        <f>月菜單!M44:P44</f>
        <v>4月29日(四)</v>
      </c>
      <c r="N44" s="992"/>
      <c r="O44" s="992"/>
      <c r="P44" s="993"/>
      <c r="Q44" s="991" t="str">
        <f>月菜單!Q44:T44</f>
        <v>4月30日(五)</v>
      </c>
      <c r="R44" s="992"/>
      <c r="S44" s="992"/>
      <c r="T44" s="993"/>
      <c r="U44" s="5"/>
      <c r="V44" s="5"/>
    </row>
    <row r="45" spans="1:22" s="13" customFormat="1" ht="95.1" customHeight="1">
      <c r="A45" s="994" t="str">
        <f>月菜單!A45:D45</f>
        <v>白米飯</v>
      </c>
      <c r="B45" s="995"/>
      <c r="C45" s="995"/>
      <c r="D45" s="996"/>
      <c r="E45" s="994" t="str">
        <f>月菜單!E45:H45</f>
        <v>白米飯</v>
      </c>
      <c r="F45" s="995"/>
      <c r="G45" s="995"/>
      <c r="H45" s="996"/>
      <c r="I45" s="994" t="str">
        <f>月菜單!I45:L45</f>
        <v>咖哩炒飯</v>
      </c>
      <c r="J45" s="995"/>
      <c r="K45" s="995"/>
      <c r="L45" s="996"/>
      <c r="M45" s="994" t="str">
        <f>月菜單!M45:P45</f>
        <v>地瓜飯</v>
      </c>
      <c r="N45" s="995"/>
      <c r="O45" s="995"/>
      <c r="P45" s="996"/>
      <c r="Q45" s="994" t="str">
        <f>月菜單!Q45:T45</f>
        <v>燕麥飯</v>
      </c>
      <c r="R45" s="995"/>
      <c r="S45" s="995"/>
      <c r="T45" s="996"/>
      <c r="U45" s="5"/>
      <c r="V45" s="5"/>
    </row>
    <row r="46" spans="1:22" s="13" customFormat="1" ht="95.1" customHeight="1">
      <c r="A46" s="997" t="str">
        <f>月菜單!A46:D46</f>
        <v>普羅旺斯雞排</v>
      </c>
      <c r="B46" s="998"/>
      <c r="C46" s="998"/>
      <c r="D46" s="999"/>
      <c r="E46" s="997" t="str">
        <f>月菜單!E46:H46</f>
        <v>鮮筍燉肉</v>
      </c>
      <c r="F46" s="998"/>
      <c r="G46" s="998"/>
      <c r="H46" s="999"/>
      <c r="I46" s="997" t="str">
        <f>月菜單!I46:L46</f>
        <v>脆皮雞腿(炸)</v>
      </c>
      <c r="J46" s="998"/>
      <c r="K46" s="998"/>
      <c r="L46" s="999"/>
      <c r="M46" s="997" t="str">
        <f>月菜單!M46:P46</f>
        <v>懷舊豬里肌</v>
      </c>
      <c r="N46" s="998"/>
      <c r="O46" s="998"/>
      <c r="P46" s="999"/>
      <c r="Q46" s="997" t="str">
        <f>月菜單!Q46:T46</f>
        <v>燒烤香雞排</v>
      </c>
      <c r="R46" s="998"/>
      <c r="S46" s="998"/>
      <c r="T46" s="999"/>
      <c r="U46" s="5"/>
      <c r="V46" s="5"/>
    </row>
    <row r="47" spans="1:22" s="13" customFormat="1" ht="95.1" customHeight="1">
      <c r="A47" s="997" t="str">
        <f>月菜單!A47:D47</f>
        <v>小黃瓜豆腐(豆)</v>
      </c>
      <c r="B47" s="998"/>
      <c r="C47" s="998"/>
      <c r="D47" s="999"/>
      <c r="E47" s="997" t="str">
        <f>月菜單!E47:H47</f>
        <v>蝦仁彩蔬蛋(海)</v>
      </c>
      <c r="F47" s="998"/>
      <c r="G47" s="998"/>
      <c r="H47" s="999"/>
      <c r="I47" s="997" t="str">
        <f>月菜單!I47:L47</f>
        <v>滿餡奶香包(冷)</v>
      </c>
      <c r="J47" s="998"/>
      <c r="K47" s="998"/>
      <c r="L47" s="999"/>
      <c r="M47" s="997" t="str">
        <f>月菜單!M47:P47</f>
        <v>砂鍋白菜煲</v>
      </c>
      <c r="N47" s="998"/>
      <c r="O47" s="998"/>
      <c r="P47" s="999"/>
      <c r="Q47" s="997" t="str">
        <f>月菜單!Q47:T47</f>
        <v>日式關東煮(豆)</v>
      </c>
      <c r="R47" s="998"/>
      <c r="S47" s="998"/>
      <c r="T47" s="999"/>
      <c r="U47" s="5"/>
      <c r="V47" s="5"/>
    </row>
    <row r="48" spans="1:22" s="13" customFormat="1" ht="95.1" customHeight="1">
      <c r="A48" s="997" t="str">
        <f>月菜單!A48:D48</f>
        <v>壽喜燒肉</v>
      </c>
      <c r="B48" s="998"/>
      <c r="C48" s="998"/>
      <c r="D48" s="999"/>
      <c r="E48" s="997" t="str">
        <f>月菜單!E48:H48</f>
        <v>大雞堡肉(加)</v>
      </c>
      <c r="F48" s="998"/>
      <c r="G48" s="998"/>
      <c r="H48" s="999"/>
      <c r="I48" s="997" t="str">
        <f>月菜單!I48:L48</f>
        <v>茄汁熱狗(加)</v>
      </c>
      <c r="J48" s="998"/>
      <c r="K48" s="998"/>
      <c r="L48" s="999"/>
      <c r="M48" s="997" t="str">
        <f>月菜單!M48:P48</f>
        <v>塔香海帶</v>
      </c>
      <c r="N48" s="998"/>
      <c r="O48" s="998"/>
      <c r="P48" s="999"/>
      <c r="Q48" s="997" t="str">
        <f>月菜單!Q48:T48</f>
        <v>梅干扣肉(醃)</v>
      </c>
      <c r="R48" s="998"/>
      <c r="S48" s="998"/>
      <c r="T48" s="999"/>
      <c r="U48" s="5"/>
      <c r="V48" s="5"/>
    </row>
    <row r="49" spans="1:22" s="13" customFormat="1" ht="95.1" customHeight="1">
      <c r="A49" s="997" t="str">
        <f>月菜單!A49:D49</f>
        <v>深色蔬菜</v>
      </c>
      <c r="B49" s="998"/>
      <c r="C49" s="998"/>
      <c r="D49" s="999"/>
      <c r="E49" s="997" t="str">
        <f>月菜單!E49:H49</f>
        <v>深色蔬菜</v>
      </c>
      <c r="F49" s="998"/>
      <c r="G49" s="998"/>
      <c r="H49" s="999"/>
      <c r="I49" s="997" t="str">
        <f>月菜單!I49:L49</f>
        <v>深色蔬菜</v>
      </c>
      <c r="J49" s="998"/>
      <c r="K49" s="998"/>
      <c r="L49" s="999"/>
      <c r="M49" s="997" t="str">
        <f>月菜單!M49:P49</f>
        <v>淺色蔬菜</v>
      </c>
      <c r="N49" s="998"/>
      <c r="O49" s="998"/>
      <c r="P49" s="999"/>
      <c r="Q49" s="997" t="str">
        <f>月菜單!Q49:T49</f>
        <v>淺色蔬菜</v>
      </c>
      <c r="R49" s="998"/>
      <c r="S49" s="998"/>
      <c r="T49" s="999"/>
      <c r="U49" s="5"/>
      <c r="V49" s="5"/>
    </row>
    <row r="50" spans="1:22" s="13" customFormat="1" ht="95.1" customHeight="1" thickBot="1">
      <c r="A50" s="1000" t="str">
        <f>月菜單!A50:D50</f>
        <v>香菇冬瓜湯</v>
      </c>
      <c r="B50" s="1001"/>
      <c r="C50" s="1001"/>
      <c r="D50" s="1002"/>
      <c r="E50" s="1000" t="str">
        <f>月菜單!E50:H50</f>
        <v>蘿蔔玉米湯</v>
      </c>
      <c r="F50" s="1001"/>
      <c r="G50" s="1001"/>
      <c r="H50" s="1002"/>
      <c r="I50" s="1000" t="str">
        <f>月菜單!I50:L50</f>
        <v>金針豆皮湯(豆)</v>
      </c>
      <c r="J50" s="1001"/>
      <c r="K50" s="1001"/>
      <c r="L50" s="1002"/>
      <c r="M50" s="1000" t="str">
        <f>月菜單!M50:P50</f>
        <v>榨菜肉絲湯(醃)</v>
      </c>
      <c r="N50" s="1001"/>
      <c r="O50" s="1001"/>
      <c r="P50" s="1002"/>
      <c r="Q50" s="1000" t="str">
        <f>月菜單!Q50:T50</f>
        <v>薑絲海芽湯</v>
      </c>
      <c r="R50" s="1001"/>
      <c r="S50" s="1001"/>
      <c r="T50" s="1002"/>
      <c r="U50" s="5"/>
      <c r="V50" s="5"/>
    </row>
    <row r="51" spans="1:22" ht="2.25" customHeigh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25" t="s">
        <v>107</v>
      </c>
      <c r="B52" s="226">
        <f>'第五週明細 '!W12</f>
        <v>691.6</v>
      </c>
      <c r="C52" s="226" t="s">
        <v>108</v>
      </c>
      <c r="D52" s="227">
        <f>'第五週明細 '!W8</f>
        <v>22</v>
      </c>
      <c r="E52" s="225" t="s">
        <v>107</v>
      </c>
      <c r="F52" s="235">
        <f>'第五週明細 '!W20</f>
        <v>682.3</v>
      </c>
      <c r="G52" s="226" t="s">
        <v>108</v>
      </c>
      <c r="H52" s="236">
        <f>'第五週明細 '!W16</f>
        <v>23</v>
      </c>
      <c r="I52" s="225" t="s">
        <v>107</v>
      </c>
      <c r="J52" s="235">
        <f>'第五週明細 '!W28</f>
        <v>700.3</v>
      </c>
      <c r="K52" s="226" t="s">
        <v>108</v>
      </c>
      <c r="L52" s="236">
        <f>'第五週明細 '!W24</f>
        <v>23.5</v>
      </c>
      <c r="M52" s="225" t="s">
        <v>107</v>
      </c>
      <c r="N52" s="235">
        <f>'第五週明細 '!W36</f>
        <v>686.8</v>
      </c>
      <c r="O52" s="226" t="s">
        <v>108</v>
      </c>
      <c r="P52" s="236">
        <f>'第五週明細 '!W32</f>
        <v>22</v>
      </c>
      <c r="Q52" s="225" t="s">
        <v>107</v>
      </c>
      <c r="R52" s="235">
        <f>'第五週明細 '!W44</f>
        <v>694.1</v>
      </c>
      <c r="S52" s="226" t="s">
        <v>108</v>
      </c>
      <c r="T52" s="236">
        <f>'第五週明細 '!W40</f>
        <v>22.5</v>
      </c>
      <c r="U52" s="5"/>
      <c r="V52" s="5"/>
    </row>
    <row r="53" spans="1:22" ht="50.1" customHeight="1" thickBot="1">
      <c r="A53" s="232" t="s">
        <v>109</v>
      </c>
      <c r="B53" s="234">
        <f>'第五週明細 '!W6</f>
        <v>96.5</v>
      </c>
      <c r="C53" s="233" t="s">
        <v>3</v>
      </c>
      <c r="D53" s="234">
        <f>'第五週明細 '!W10</f>
        <v>26.9</v>
      </c>
      <c r="E53" s="232" t="s">
        <v>109</v>
      </c>
      <c r="F53" s="238">
        <f>'第五週明細 '!W14</f>
        <v>95.5</v>
      </c>
      <c r="G53" s="233" t="s">
        <v>3</v>
      </c>
      <c r="H53" s="239">
        <f>'第五週明細 '!W18</f>
        <v>26.7</v>
      </c>
      <c r="I53" s="232" t="s">
        <v>109</v>
      </c>
      <c r="J53" s="238">
        <f>'第五週明細 '!W22</f>
        <v>95.5</v>
      </c>
      <c r="K53" s="233" t="s">
        <v>3</v>
      </c>
      <c r="L53" s="238">
        <f>'第五週明細 '!W26</f>
        <v>26.7</v>
      </c>
      <c r="M53" s="232" t="s">
        <v>109</v>
      </c>
      <c r="N53" s="238">
        <f>'第五週明細 '!W30</f>
        <v>95.5</v>
      </c>
      <c r="O53" s="233" t="s">
        <v>3</v>
      </c>
      <c r="P53" s="239">
        <f>'第五週明細 '!W34</f>
        <v>26.7</v>
      </c>
      <c r="Q53" s="232" t="s">
        <v>109</v>
      </c>
      <c r="R53" s="238">
        <f>'第五週明細 '!W38</f>
        <v>95.5</v>
      </c>
      <c r="S53" s="233" t="s">
        <v>3</v>
      </c>
      <c r="T53" s="239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403" priority="2" stopIfTrue="1" operator="equal">
      <formula>0</formula>
    </cfRule>
  </conditionalFormatting>
  <conditionalFormatting sqref="A1:T1048576">
    <cfRule type="cellIs" dxfId="402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17"/>
  <pageSetup paperSize="9" scale="22" fitToWidth="0" orientation="portrait" r:id="rId1"/>
  <headerFooter alignWithMargins="0"/>
  <rowBreaks count="1" manualBreakCount="1">
    <brk id="53" max="2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223"/>
  <sheetViews>
    <sheetView view="pageBreakPreview" topLeftCell="A22" zoomScale="25" zoomScaleNormal="25" zoomScaleSheetLayoutView="25" workbookViewId="0">
      <selection activeCell="I15" sqref="I15:K15"/>
    </sheetView>
  </sheetViews>
  <sheetFormatPr defaultColWidth="9" defaultRowHeight="16.2"/>
  <cols>
    <col min="1" max="1" width="22.6640625" style="6" customWidth="1"/>
    <col min="2" max="2" width="24.6640625" style="6" customWidth="1"/>
    <col min="3" max="3" width="22.6640625" style="6" customWidth="1"/>
    <col min="4" max="4" width="24.6640625" style="6" customWidth="1"/>
    <col min="5" max="5" width="22.6640625" style="6" customWidth="1"/>
    <col min="6" max="6" width="24.6640625" style="6" customWidth="1"/>
    <col min="7" max="7" width="22.6640625" style="6" customWidth="1"/>
    <col min="8" max="8" width="24.6640625" style="6" customWidth="1"/>
    <col min="9" max="9" width="22.6640625" style="6" customWidth="1"/>
    <col min="10" max="10" width="24.6640625" style="6" customWidth="1"/>
    <col min="11" max="11" width="22.6640625" style="6" customWidth="1"/>
    <col min="12" max="12" width="24.6640625" style="6" customWidth="1"/>
    <col min="13" max="13" width="22.6640625" style="6" customWidth="1"/>
    <col min="14" max="14" width="24.6640625" style="6" customWidth="1"/>
    <col min="15" max="15" width="22.6640625" style="6" customWidth="1"/>
    <col min="16" max="16" width="24.6640625" style="6" customWidth="1"/>
    <col min="17" max="17" width="22.6640625" style="6" customWidth="1"/>
    <col min="18" max="18" width="24.6640625" style="6" customWidth="1"/>
    <col min="19" max="19" width="22.6640625" style="6" customWidth="1"/>
    <col min="20" max="20" width="24.6640625" style="6" customWidth="1"/>
    <col min="21" max="16384" width="9" style="6"/>
  </cols>
  <sheetData>
    <row r="1" spans="1:28" ht="155.1" customHeight="1">
      <c r="A1" s="1" t="str">
        <f>月菜單!A1</f>
        <v>彰泰國中-冠成4月菜單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7" t="s">
        <v>110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97</v>
      </c>
      <c r="P2" s="7"/>
      <c r="Q2" s="8"/>
      <c r="R2" s="8"/>
      <c r="S2" s="2"/>
      <c r="T2" s="2"/>
      <c r="U2" s="5"/>
      <c r="V2" s="5"/>
    </row>
    <row r="3" spans="1:28" ht="13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80.099999999999994" customHeight="1" thickBot="1">
      <c r="A4" s="1003">
        <f>月菜單!A4:D4</f>
        <v>0</v>
      </c>
      <c r="B4" s="1004"/>
      <c r="C4" s="1004"/>
      <c r="D4" s="1005"/>
      <c r="E4" s="1003">
        <f>月菜單!E4:H4</f>
        <v>0</v>
      </c>
      <c r="F4" s="1004"/>
      <c r="G4" s="1004"/>
      <c r="H4" s="1005"/>
      <c r="I4" s="1003">
        <f>月菜單!I4:L4</f>
        <v>0</v>
      </c>
      <c r="J4" s="1004"/>
      <c r="K4" s="1004"/>
      <c r="L4" s="1005"/>
      <c r="M4" s="1003" t="str">
        <f>月菜單!M4:P4</f>
        <v>4月1日(四)</v>
      </c>
      <c r="N4" s="1004"/>
      <c r="O4" s="1004"/>
      <c r="P4" s="1005"/>
      <c r="Q4" s="1003" t="str">
        <f>月菜單!Q4:T4</f>
        <v>4月2日(五)</v>
      </c>
      <c r="R4" s="1004"/>
      <c r="S4" s="1004"/>
      <c r="T4" s="1005"/>
      <c r="U4" s="5"/>
      <c r="V4" s="5"/>
    </row>
    <row r="5" spans="1:28" s="13" customFormat="1" ht="92.1" customHeight="1">
      <c r="A5" s="994">
        <f>月菜單!A5:D5</f>
        <v>0</v>
      </c>
      <c r="B5" s="995"/>
      <c r="C5" s="996"/>
      <c r="D5" s="240">
        <f>第一週明細!$D$6</f>
        <v>0</v>
      </c>
      <c r="E5" s="994">
        <f>月菜單!E5:H5</f>
        <v>0</v>
      </c>
      <c r="F5" s="995"/>
      <c r="G5" s="996"/>
      <c r="H5" s="240">
        <f>第一週明細!$D$14</f>
        <v>0</v>
      </c>
      <c r="I5" s="994">
        <f>月菜單!I5:L5</f>
        <v>0</v>
      </c>
      <c r="J5" s="995"/>
      <c r="K5" s="996"/>
      <c r="L5" s="240">
        <f>第一週明細!$D$22</f>
        <v>0</v>
      </c>
      <c r="M5" s="994" t="str">
        <f>月菜單!M5:P5</f>
        <v>地瓜飯</v>
      </c>
      <c r="N5" s="995"/>
      <c r="O5" s="996"/>
      <c r="P5" s="240" t="str">
        <f>第一週明細!$D$30</f>
        <v>白米</v>
      </c>
      <c r="Q5" s="994">
        <f>月菜單!Q5:T5</f>
        <v>0</v>
      </c>
      <c r="R5" s="995"/>
      <c r="S5" s="996"/>
      <c r="T5" s="240">
        <f>第一週明細!$D$38</f>
        <v>0</v>
      </c>
      <c r="U5" s="5"/>
      <c r="V5" s="5"/>
    </row>
    <row r="6" spans="1:28" s="13" customFormat="1" ht="92.1" customHeight="1">
      <c r="A6" s="1006">
        <f>月菜單!A6:D6</f>
        <v>0</v>
      </c>
      <c r="B6" s="1007"/>
      <c r="C6" s="1007"/>
      <c r="D6" s="241">
        <f>第一週明細!$G$6</f>
        <v>0</v>
      </c>
      <c r="E6" s="1006">
        <f>月菜單!E6:H6</f>
        <v>0</v>
      </c>
      <c r="F6" s="1007"/>
      <c r="G6" s="1007"/>
      <c r="H6" s="241">
        <f>第一週明細!$G$14</f>
        <v>0</v>
      </c>
      <c r="I6" s="1006">
        <f>月菜單!I6:L6</f>
        <v>0</v>
      </c>
      <c r="J6" s="1007"/>
      <c r="K6" s="1007"/>
      <c r="L6" s="241">
        <f>第一週明細!$G$22</f>
        <v>0</v>
      </c>
      <c r="M6" s="1006" t="str">
        <f>月菜單!M6:P6</f>
        <v>鐵路大排</v>
      </c>
      <c r="N6" s="1007"/>
      <c r="O6" s="1007"/>
      <c r="P6" s="241" t="str">
        <f>第一週明細!$G$30</f>
        <v>新鮮豬排</v>
      </c>
      <c r="Q6" s="1006">
        <f>月菜單!Q6:T6</f>
        <v>0</v>
      </c>
      <c r="R6" s="1007"/>
      <c r="S6" s="1007"/>
      <c r="T6" s="241">
        <f>第一週明細!$G$38</f>
        <v>0</v>
      </c>
      <c r="U6" s="5"/>
      <c r="V6" s="5"/>
    </row>
    <row r="7" spans="1:28" s="13" customFormat="1" ht="92.1" customHeight="1">
      <c r="A7" s="997">
        <f>月菜單!A7:D7</f>
        <v>0</v>
      </c>
      <c r="B7" s="998"/>
      <c r="C7" s="999"/>
      <c r="D7" s="242">
        <f>第一週明細!$J$6</f>
        <v>0</v>
      </c>
      <c r="E7" s="997">
        <f>月菜單!E7:H7</f>
        <v>0</v>
      </c>
      <c r="F7" s="998"/>
      <c r="G7" s="999"/>
      <c r="H7" s="242">
        <f>第一週明細!$J$14</f>
        <v>0</v>
      </c>
      <c r="I7" s="997">
        <f>月菜單!I7:L7</f>
        <v>0</v>
      </c>
      <c r="J7" s="998"/>
      <c r="K7" s="999"/>
      <c r="L7" s="242">
        <f>第一週明細!$J$22</f>
        <v>0</v>
      </c>
      <c r="M7" s="997" t="str">
        <f>月菜單!M7:P7</f>
        <v>奶香三色</v>
      </c>
      <c r="N7" s="998"/>
      <c r="O7" s="999"/>
      <c r="P7" s="242" t="str">
        <f>第一週明細!$J$30</f>
        <v>新鮮豬絞肉</v>
      </c>
      <c r="Q7" s="997" t="str">
        <f>月菜單!Q7:T7</f>
        <v>清明/兒童節連假</v>
      </c>
      <c r="R7" s="998"/>
      <c r="S7" s="999"/>
      <c r="T7" s="242">
        <f>第一週明細!$J$38</f>
        <v>0</v>
      </c>
      <c r="U7" s="5"/>
      <c r="V7" s="5"/>
    </row>
    <row r="8" spans="1:28" s="13" customFormat="1" ht="92.1" customHeight="1">
      <c r="A8" s="1008">
        <f>月菜單!A8:D8</f>
        <v>0</v>
      </c>
      <c r="B8" s="1009"/>
      <c r="C8" s="1010"/>
      <c r="D8" s="243">
        <f>第一週明細!$M$6</f>
        <v>0</v>
      </c>
      <c r="E8" s="1008">
        <f>月菜單!E8:H8</f>
        <v>0</v>
      </c>
      <c r="F8" s="1009"/>
      <c r="G8" s="1010"/>
      <c r="H8" s="243">
        <f>第一週明細!$M$14</f>
        <v>0</v>
      </c>
      <c r="I8" s="1008">
        <f>月菜單!I8:L8</f>
        <v>0</v>
      </c>
      <c r="J8" s="1009"/>
      <c r="K8" s="1010"/>
      <c r="L8" s="243">
        <f>第一週明細!$M$22</f>
        <v>0</v>
      </c>
      <c r="M8" s="1008" t="str">
        <f>月菜單!M8:P8</f>
        <v>白菜年糕(冷)</v>
      </c>
      <c r="N8" s="1009"/>
      <c r="O8" s="1010"/>
      <c r="P8" s="243" t="str">
        <f>第一週明細!$M$30</f>
        <v>大白菜</v>
      </c>
      <c r="Q8" s="1008">
        <f>月菜單!Q8:T8</f>
        <v>0</v>
      </c>
      <c r="R8" s="1009"/>
      <c r="S8" s="1010"/>
      <c r="T8" s="243">
        <f>第一週明細!$M$38</f>
        <v>0</v>
      </c>
      <c r="U8" s="5"/>
      <c r="V8" s="5"/>
    </row>
    <row r="9" spans="1:28" s="13" customFormat="1" ht="92.1" customHeight="1">
      <c r="A9" s="997">
        <f>月菜單!A9:D9</f>
        <v>0</v>
      </c>
      <c r="B9" s="998"/>
      <c r="C9" s="999"/>
      <c r="D9" s="242">
        <f>第一週明細!$P$6</f>
        <v>0</v>
      </c>
      <c r="E9" s="997">
        <f>月菜單!E9:H9</f>
        <v>0</v>
      </c>
      <c r="F9" s="998"/>
      <c r="G9" s="999"/>
      <c r="H9" s="242">
        <f>第一週明細!$P$14</f>
        <v>0</v>
      </c>
      <c r="I9" s="997">
        <f>月菜單!I9:L9</f>
        <v>0</v>
      </c>
      <c r="J9" s="998"/>
      <c r="K9" s="999"/>
      <c r="L9" s="242">
        <f>第一週明細!$P$22</f>
        <v>0</v>
      </c>
      <c r="M9" s="997" t="str">
        <f>月菜單!M9:P9</f>
        <v>深色蔬菜</v>
      </c>
      <c r="N9" s="998"/>
      <c r="O9" s="999"/>
      <c r="P9" s="242" t="str">
        <f>第一週明細!$P$30</f>
        <v>深色蔬菜</v>
      </c>
      <c r="Q9" s="997">
        <f>月菜單!Q9:T9</f>
        <v>0</v>
      </c>
      <c r="R9" s="998"/>
      <c r="S9" s="999"/>
      <c r="T9" s="242">
        <f>第一週明細!$P$38</f>
        <v>0</v>
      </c>
      <c r="U9" s="5"/>
      <c r="V9" s="5"/>
    </row>
    <row r="10" spans="1:28" s="13" customFormat="1" ht="92.1" customHeight="1" thickBot="1">
      <c r="A10" s="1000">
        <f>月菜單!A10:D10</f>
        <v>0</v>
      </c>
      <c r="B10" s="1001"/>
      <c r="C10" s="1002"/>
      <c r="D10" s="244">
        <f>第一週明細!$S$6</f>
        <v>0</v>
      </c>
      <c r="E10" s="1000">
        <f>月菜單!E10:H10</f>
        <v>0</v>
      </c>
      <c r="F10" s="1001"/>
      <c r="G10" s="1002"/>
      <c r="H10" s="244">
        <f>第一週明細!$S$14</f>
        <v>0</v>
      </c>
      <c r="I10" s="1000">
        <f>月菜單!I10:L10</f>
        <v>0</v>
      </c>
      <c r="J10" s="1001"/>
      <c r="K10" s="1002"/>
      <c r="L10" s="244">
        <f>第一週明細!$S$22</f>
        <v>0</v>
      </c>
      <c r="M10" s="1000" t="str">
        <f>月菜單!M10:P10</f>
        <v>紫菜湯</v>
      </c>
      <c r="N10" s="1001"/>
      <c r="O10" s="1002"/>
      <c r="P10" s="244" t="str">
        <f>第一週明細!$S$30</f>
        <v>乾海芽</v>
      </c>
      <c r="Q10" s="1000">
        <f>月菜單!Q10:T10</f>
        <v>0</v>
      </c>
      <c r="R10" s="1001"/>
      <c r="S10" s="1002"/>
      <c r="T10" s="244">
        <f>第一週明細!$S$38</f>
        <v>0</v>
      </c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9.9" customHeight="1">
      <c r="A12" s="245" t="s">
        <v>111</v>
      </c>
      <c r="B12" s="246">
        <f>月菜單!B12</f>
        <v>0</v>
      </c>
      <c r="C12" s="247" t="s">
        <v>112</v>
      </c>
      <c r="D12" s="248">
        <f>月菜單!D12</f>
        <v>0</v>
      </c>
      <c r="E12" s="245" t="s">
        <v>111</v>
      </c>
      <c r="F12" s="246">
        <f>第一週明細!W20</f>
        <v>0</v>
      </c>
      <c r="G12" s="247" t="s">
        <v>112</v>
      </c>
      <c r="H12" s="248">
        <f>第一週明細!W16</f>
        <v>0</v>
      </c>
      <c r="I12" s="245" t="s">
        <v>111</v>
      </c>
      <c r="J12" s="246">
        <f>第一週明細!W28</f>
        <v>0</v>
      </c>
      <c r="K12" s="247" t="s">
        <v>112</v>
      </c>
      <c r="L12" s="248">
        <f>第一週明細!W24</f>
        <v>0</v>
      </c>
      <c r="M12" s="245" t="s">
        <v>111</v>
      </c>
      <c r="N12" s="246">
        <f>第一週明細!W36</f>
        <v>691.3</v>
      </c>
      <c r="O12" s="247" t="s">
        <v>112</v>
      </c>
      <c r="P12" s="248">
        <f>第一週明細!W32</f>
        <v>22.5</v>
      </c>
      <c r="Q12" s="245" t="s">
        <v>111</v>
      </c>
      <c r="R12" s="246">
        <f>第一週明細!W44</f>
        <v>0</v>
      </c>
      <c r="S12" s="247" t="s">
        <v>112</v>
      </c>
      <c r="T12" s="248">
        <f>第一週明細!W40</f>
        <v>0</v>
      </c>
      <c r="U12" s="5"/>
      <c r="V12" s="5"/>
    </row>
    <row r="13" spans="1:28" ht="39.9" customHeight="1" thickBot="1">
      <c r="A13" s="249" t="s">
        <v>113</v>
      </c>
      <c r="B13" s="250">
        <f>月菜單!B13</f>
        <v>0</v>
      </c>
      <c r="C13" s="251" t="s">
        <v>3</v>
      </c>
      <c r="D13" s="252">
        <f>月菜單!D13</f>
        <v>0</v>
      </c>
      <c r="E13" s="249" t="s">
        <v>113</v>
      </c>
      <c r="F13" s="250">
        <f>第一週明細!W14</f>
        <v>0</v>
      </c>
      <c r="G13" s="251" t="s">
        <v>114</v>
      </c>
      <c r="H13" s="252">
        <f>第一週明細!W18</f>
        <v>0</v>
      </c>
      <c r="I13" s="249" t="s">
        <v>113</v>
      </c>
      <c r="J13" s="250">
        <f>第一週明細!W22</f>
        <v>0</v>
      </c>
      <c r="K13" s="251" t="s">
        <v>3</v>
      </c>
      <c r="L13" s="252">
        <f>第一週明細!W26</f>
        <v>0</v>
      </c>
      <c r="M13" s="249" t="s">
        <v>113</v>
      </c>
      <c r="N13" s="250">
        <f>第一週明細!W30</f>
        <v>95.5</v>
      </c>
      <c r="O13" s="251" t="s">
        <v>114</v>
      </c>
      <c r="P13" s="252">
        <f>第一週明細!W34</f>
        <v>26.7</v>
      </c>
      <c r="Q13" s="249" t="s">
        <v>113</v>
      </c>
      <c r="R13" s="250">
        <f>第一週明細!W38</f>
        <v>0</v>
      </c>
      <c r="S13" s="251" t="s">
        <v>114</v>
      </c>
      <c r="T13" s="252">
        <f>第一週明細!W42</f>
        <v>0</v>
      </c>
      <c r="U13" s="5"/>
      <c r="V13" s="5"/>
    </row>
    <row r="14" spans="1:28" s="12" customFormat="1" ht="80.099999999999994" customHeight="1" thickBot="1">
      <c r="A14" s="1003" t="str">
        <f>月菜單!A14:D14</f>
        <v>4月5日(一)</v>
      </c>
      <c r="B14" s="1004"/>
      <c r="C14" s="1004"/>
      <c r="D14" s="1005"/>
      <c r="E14" s="1003" t="str">
        <f>月菜單!E14:H14</f>
        <v>4月6日(二)</v>
      </c>
      <c r="F14" s="1004"/>
      <c r="G14" s="1004"/>
      <c r="H14" s="1005"/>
      <c r="I14" s="1003" t="str">
        <f>月菜單!I14:L14</f>
        <v>4月7日(三)</v>
      </c>
      <c r="J14" s="1004"/>
      <c r="K14" s="1004"/>
      <c r="L14" s="1005"/>
      <c r="M14" s="1003" t="str">
        <f>月菜單!M14:P14</f>
        <v>4月8日(四)</v>
      </c>
      <c r="N14" s="1004"/>
      <c r="O14" s="1004"/>
      <c r="P14" s="1005"/>
      <c r="Q14" s="1003" t="str">
        <f>月菜單!Q14:T14</f>
        <v>4月9日(五)</v>
      </c>
      <c r="R14" s="1004"/>
      <c r="S14" s="1004"/>
      <c r="T14" s="1005"/>
      <c r="U14" s="5"/>
      <c r="V14" s="5"/>
      <c r="AB14" s="12" t="s">
        <v>115</v>
      </c>
    </row>
    <row r="15" spans="1:28" s="13" customFormat="1" ht="95.1" customHeight="1">
      <c r="A15" s="994">
        <f>月菜單!A15:D15</f>
        <v>0</v>
      </c>
      <c r="B15" s="995"/>
      <c r="C15" s="996"/>
      <c r="D15" s="240">
        <f>第二週明細!$D$6</f>
        <v>0</v>
      </c>
      <c r="E15" s="994" t="str">
        <f>月菜單!E15:H15</f>
        <v>白米飯</v>
      </c>
      <c r="F15" s="995"/>
      <c r="G15" s="996"/>
      <c r="H15" s="240" t="str">
        <f>第二週明細!$D$14</f>
        <v>白米</v>
      </c>
      <c r="I15" s="994" t="str">
        <f>月菜單!I15:L15</f>
        <v>蘑菇鐵板麵</v>
      </c>
      <c r="J15" s="995"/>
      <c r="K15" s="996"/>
      <c r="L15" s="240" t="str">
        <f>第二週明細!$D$22</f>
        <v>麵條</v>
      </c>
      <c r="M15" s="994" t="str">
        <f>月菜單!M15:P15</f>
        <v>地瓜飯</v>
      </c>
      <c r="N15" s="995"/>
      <c r="O15" s="996"/>
      <c r="P15" s="240" t="str">
        <f>第二週明細!$D$30</f>
        <v>白米</v>
      </c>
      <c r="Q15" s="994" t="str">
        <f>月菜單!Q15:T15</f>
        <v>糙米飯</v>
      </c>
      <c r="R15" s="995"/>
      <c r="S15" s="996"/>
      <c r="T15" s="240" t="str">
        <f>第二週明細!$D$38</f>
        <v>白米</v>
      </c>
      <c r="U15" s="5"/>
      <c r="V15" s="5"/>
    </row>
    <row r="16" spans="1:28" s="13" customFormat="1" ht="95.1" customHeight="1">
      <c r="A16" s="1006">
        <f>月菜單!A16:D16</f>
        <v>0</v>
      </c>
      <c r="B16" s="1007"/>
      <c r="C16" s="1007"/>
      <c r="D16" s="241">
        <f>第二週明細!$G$6</f>
        <v>0</v>
      </c>
      <c r="E16" s="1006" t="str">
        <f>月菜單!E16:H16</f>
        <v>壽喜豬肉</v>
      </c>
      <c r="F16" s="1007"/>
      <c r="G16" s="1007"/>
      <c r="H16" s="241" t="str">
        <f>第二週明細!$G$14</f>
        <v>生鮮豬肉</v>
      </c>
      <c r="I16" s="1006" t="str">
        <f>月菜單!I16:L16</f>
        <v>卡啦雞腿排(炸)</v>
      </c>
      <c r="J16" s="1007"/>
      <c r="K16" s="1007"/>
      <c r="L16" s="241" t="str">
        <f>第二週明細!$G$22</f>
        <v>新鮮雞排</v>
      </c>
      <c r="M16" s="1006" t="str">
        <f>月菜單!M16:P16</f>
        <v>照燒豬排</v>
      </c>
      <c r="N16" s="1007"/>
      <c r="O16" s="1007"/>
      <c r="P16" s="241" t="str">
        <f>第二週明細!$G$30</f>
        <v>新鮮豬排</v>
      </c>
      <c r="Q16" s="1006" t="str">
        <f>月菜單!Q16:T16</f>
        <v>日式照燒雞翅</v>
      </c>
      <c r="R16" s="1007"/>
      <c r="S16" s="1007"/>
      <c r="T16" s="241" t="str">
        <f>第二週明細!$G$38</f>
        <v>新鮮雞翅</v>
      </c>
      <c r="U16" s="5"/>
      <c r="V16" s="5"/>
    </row>
    <row r="17" spans="1:32" s="13" customFormat="1" ht="95.1" customHeight="1">
      <c r="A17" s="997" t="str">
        <f>月菜單!A17:D17</f>
        <v>清明/兒童節連假</v>
      </c>
      <c r="B17" s="998"/>
      <c r="C17" s="999"/>
      <c r="D17" s="242">
        <f>第二週明細!$J$6</f>
        <v>0</v>
      </c>
      <c r="E17" s="997" t="str">
        <f>月菜單!E17:H17</f>
        <v>芹香花枝丸(海加)</v>
      </c>
      <c r="F17" s="998"/>
      <c r="G17" s="999"/>
      <c r="H17" s="242" t="str">
        <f>第二週明細!$J$14</f>
        <v>花枝丸</v>
      </c>
      <c r="I17" s="997" t="str">
        <f>月菜單!I17:L17</f>
        <v>海苔楔型薯(加)</v>
      </c>
      <c r="J17" s="998"/>
      <c r="K17" s="999"/>
      <c r="L17" s="242" t="str">
        <f>第二週明細!$J$22</f>
        <v>楔型薯</v>
      </c>
      <c r="M17" s="997" t="str">
        <f>月菜單!M17:P17</f>
        <v>日式炊蛋</v>
      </c>
      <c r="N17" s="998"/>
      <c r="O17" s="999"/>
      <c r="P17" s="242" t="str">
        <f>第二週明細!$J$30</f>
        <v>新鮮雞蛋</v>
      </c>
      <c r="Q17" s="997" t="str">
        <f>月菜單!Q17:T17</f>
        <v>香酥魚丁(海炸)</v>
      </c>
      <c r="R17" s="998"/>
      <c r="S17" s="999"/>
      <c r="T17" s="242" t="str">
        <f>第二週明細!$J$38</f>
        <v>新鮮魚丁</v>
      </c>
      <c r="U17" s="5"/>
      <c r="V17" s="5"/>
    </row>
    <row r="18" spans="1:32" s="13" customFormat="1" ht="95.1" customHeight="1">
      <c r="A18" s="1008">
        <f>月菜單!A18:D18</f>
        <v>0</v>
      </c>
      <c r="B18" s="1009"/>
      <c r="C18" s="1010"/>
      <c r="D18" s="243">
        <f>第二週明細!$M$6</f>
        <v>0</v>
      </c>
      <c r="E18" s="1008" t="str">
        <f>月菜單!E18:H18</f>
        <v>紅絲炒蛋</v>
      </c>
      <c r="F18" s="1009"/>
      <c r="G18" s="1010"/>
      <c r="H18" s="243" t="str">
        <f>第二週明細!$M$14</f>
        <v>雞蛋</v>
      </c>
      <c r="I18" s="1008" t="str">
        <f>月菜單!I18:L18</f>
        <v>椰菜米血(冷)</v>
      </c>
      <c r="J18" s="1009"/>
      <c r="K18" s="1010"/>
      <c r="L18" s="243" t="str">
        <f>第二週明細!$M$22</f>
        <v>花椰菜</v>
      </c>
      <c r="M18" s="1008" t="str">
        <f>月菜單!M18:P18</f>
        <v>起司焗洋芋</v>
      </c>
      <c r="N18" s="1009"/>
      <c r="O18" s="1010"/>
      <c r="P18" s="243" t="str">
        <f>第二週明細!$M$30</f>
        <v>馬鈴薯</v>
      </c>
      <c r="Q18" s="1008" t="str">
        <f>月菜單!Q18:T18</f>
        <v>翠綠椰菜</v>
      </c>
      <c r="R18" s="1009"/>
      <c r="S18" s="1010"/>
      <c r="T18" s="243" t="str">
        <f>第二週明細!$M$38</f>
        <v>花椰菜</v>
      </c>
    </row>
    <row r="19" spans="1:32" s="13" customFormat="1" ht="95.1" customHeight="1">
      <c r="A19" s="997">
        <f>月菜單!A19:D19</f>
        <v>0</v>
      </c>
      <c r="B19" s="998"/>
      <c r="C19" s="999"/>
      <c r="D19" s="242">
        <f>第二週明細!$P$6</f>
        <v>0</v>
      </c>
      <c r="E19" s="997" t="str">
        <f>月菜單!E19:H19</f>
        <v>深色蔬菜</v>
      </c>
      <c r="F19" s="998"/>
      <c r="G19" s="999"/>
      <c r="H19" s="242" t="str">
        <f>第二週明細!$P$14</f>
        <v>深色蔬菜</v>
      </c>
      <c r="I19" s="997" t="str">
        <f>月菜單!I19:L19</f>
        <v>淺色蔬菜</v>
      </c>
      <c r="J19" s="998"/>
      <c r="K19" s="999"/>
      <c r="L19" s="242" t="str">
        <f>第二週明細!$P$22</f>
        <v>淺色蔬菜</v>
      </c>
      <c r="M19" s="997" t="str">
        <f>月菜單!M19:P19</f>
        <v>深色蔬菜</v>
      </c>
      <c r="N19" s="998"/>
      <c r="O19" s="999"/>
      <c r="P19" s="242" t="str">
        <f>第二週明細!$P$30</f>
        <v>深色蔬菜</v>
      </c>
      <c r="Q19" s="997" t="str">
        <f>月菜單!Q19:T19</f>
        <v>淺色蔬菜</v>
      </c>
      <c r="R19" s="998"/>
      <c r="S19" s="999"/>
      <c r="T19" s="242" t="str">
        <f>第二週明細!$P$38</f>
        <v>高麗菜</v>
      </c>
    </row>
    <row r="20" spans="1:32" s="13" customFormat="1" ht="95.1" customHeight="1" thickBot="1">
      <c r="A20" s="1000">
        <f>月菜單!A20:D20</f>
        <v>0</v>
      </c>
      <c r="B20" s="1001"/>
      <c r="C20" s="1002"/>
      <c r="D20" s="244">
        <f>第二週明細!$S$6</f>
        <v>0</v>
      </c>
      <c r="E20" s="1000" t="str">
        <f>月菜單!E20:H20</f>
        <v>綠豆甜湯</v>
      </c>
      <c r="F20" s="1001"/>
      <c r="G20" s="1002"/>
      <c r="H20" s="244" t="str">
        <f>第二週明細!$S$14</f>
        <v>綠豆</v>
      </c>
      <c r="I20" s="1000" t="str">
        <f>月菜單!I20:L20</f>
        <v>榨菜粉絲湯(醃)</v>
      </c>
      <c r="J20" s="1001"/>
      <c r="K20" s="1002"/>
      <c r="L20" s="244" t="str">
        <f>第二週明細!$S$22</f>
        <v>榨菜</v>
      </c>
      <c r="M20" s="1000" t="str">
        <f>月菜單!M20:P20</f>
        <v>味噌豆腐湯(豆)</v>
      </c>
      <c r="N20" s="1001"/>
      <c r="O20" s="1002"/>
      <c r="P20" s="244" t="str">
        <f>第二週明細!$S$30</f>
        <v>非基改豆腐</v>
      </c>
      <c r="Q20" s="1000" t="str">
        <f>月菜單!Q20:T20</f>
        <v>蛋花湯</v>
      </c>
      <c r="R20" s="1001"/>
      <c r="S20" s="1002"/>
      <c r="T20" s="244" t="str">
        <f>第二週明細!$S$38</f>
        <v>大白菜</v>
      </c>
    </row>
    <row r="21" spans="1:32" ht="1.5" customHeight="1" thickBot="1">
      <c r="A21" s="14" t="s">
        <v>6</v>
      </c>
      <c r="B21" s="15"/>
      <c r="C21" s="15" t="s">
        <v>1</v>
      </c>
      <c r="D21" s="16" t="str">
        <f>第一週明細!W17</f>
        <v>蛋白質：</v>
      </c>
      <c r="E21" s="17"/>
      <c r="F21" s="18"/>
      <c r="G21" s="18"/>
      <c r="H21" s="19"/>
      <c r="I21" s="20"/>
      <c r="J21" s="21"/>
      <c r="K21" s="21"/>
      <c r="L21" s="22"/>
      <c r="M21" s="20"/>
      <c r="N21" s="21"/>
      <c r="O21" s="21"/>
      <c r="P21" s="22"/>
      <c r="Q21" s="20" t="s">
        <v>116</v>
      </c>
      <c r="R21" s="21"/>
      <c r="S21" s="21"/>
      <c r="T21" s="22"/>
      <c r="U21" s="13"/>
      <c r="V21" s="13"/>
      <c r="W21" s="13"/>
      <c r="X21" s="13"/>
      <c r="Y21" s="13"/>
    </row>
    <row r="22" spans="1:32" s="237" customFormat="1" ht="39.9" customHeight="1">
      <c r="A22" s="245" t="s">
        <v>117</v>
      </c>
      <c r="B22" s="246">
        <f>第二週明細!W12</f>
        <v>0</v>
      </c>
      <c r="C22" s="247" t="s">
        <v>118</v>
      </c>
      <c r="D22" s="248">
        <f>第二週明細!W8</f>
        <v>0</v>
      </c>
      <c r="E22" s="245" t="s">
        <v>117</v>
      </c>
      <c r="F22" s="246">
        <f>第二週明細!W20</f>
        <v>686.8</v>
      </c>
      <c r="G22" s="247" t="s">
        <v>118</v>
      </c>
      <c r="H22" s="248">
        <f>第二週明細!W16</f>
        <v>23</v>
      </c>
      <c r="I22" s="245" t="s">
        <v>117</v>
      </c>
      <c r="J22" s="246">
        <f>第二週明細!W28</f>
        <v>691.3</v>
      </c>
      <c r="K22" s="247" t="s">
        <v>118</v>
      </c>
      <c r="L22" s="248">
        <f>第二週明細!W24</f>
        <v>22.5</v>
      </c>
      <c r="M22" s="245" t="s">
        <v>117</v>
      </c>
      <c r="N22" s="246">
        <f>第二週明細!W36</f>
        <v>686.8</v>
      </c>
      <c r="O22" s="247" t="s">
        <v>118</v>
      </c>
      <c r="P22" s="248">
        <f>第二週明細!W32</f>
        <v>22</v>
      </c>
      <c r="Q22" s="245" t="s">
        <v>117</v>
      </c>
      <c r="R22" s="246">
        <f>第二週明細!W44</f>
        <v>682.3</v>
      </c>
      <c r="S22" s="247" t="s">
        <v>118</v>
      </c>
      <c r="T22" s="248">
        <f>第二週明細!W40</f>
        <v>21.5</v>
      </c>
    </row>
    <row r="23" spans="1:32" s="237" customFormat="1" ht="39.9" customHeight="1" thickBot="1">
      <c r="A23" s="249" t="s">
        <v>119</v>
      </c>
      <c r="B23" s="250">
        <f>第二週明細!W6</f>
        <v>0</v>
      </c>
      <c r="C23" s="251" t="s">
        <v>3</v>
      </c>
      <c r="D23" s="252">
        <f>第二週明細!W10</f>
        <v>0</v>
      </c>
      <c r="E23" s="249" t="s">
        <v>119</v>
      </c>
      <c r="F23" s="250">
        <f>第二週明細!W14</f>
        <v>95.5</v>
      </c>
      <c r="G23" s="251" t="s">
        <v>120</v>
      </c>
      <c r="H23" s="252">
        <f>第二週明細!W18</f>
        <v>26.7</v>
      </c>
      <c r="I23" s="249" t="s">
        <v>119</v>
      </c>
      <c r="J23" s="250">
        <f>第二週明細!W22</f>
        <v>95.5</v>
      </c>
      <c r="K23" s="251" t="s">
        <v>3</v>
      </c>
      <c r="L23" s="252">
        <f>第二週明細!W26</f>
        <v>26.7</v>
      </c>
      <c r="M23" s="249" t="s">
        <v>119</v>
      </c>
      <c r="N23" s="250">
        <f>第二週明細!W30</f>
        <v>95.5</v>
      </c>
      <c r="O23" s="251" t="s">
        <v>120</v>
      </c>
      <c r="P23" s="252">
        <f>第二週明細!W34</f>
        <v>26.7</v>
      </c>
      <c r="Q23" s="249" t="s">
        <v>119</v>
      </c>
      <c r="R23" s="250">
        <f>第二週明細!W38</f>
        <v>95.5</v>
      </c>
      <c r="S23" s="251" t="s">
        <v>120</v>
      </c>
      <c r="T23" s="252">
        <f>第二週明細!W42</f>
        <v>26.7</v>
      </c>
    </row>
    <row r="24" spans="1:32" s="12" customFormat="1" ht="75" customHeight="1" thickBot="1">
      <c r="A24" s="1003" t="str">
        <f>月菜單!A24:D24</f>
        <v>4月12日(一)</v>
      </c>
      <c r="B24" s="1004"/>
      <c r="C24" s="1004"/>
      <c r="D24" s="1005"/>
      <c r="E24" s="1003" t="str">
        <f>月菜單!E24:H24</f>
        <v>4月13日(二)</v>
      </c>
      <c r="F24" s="1004"/>
      <c r="G24" s="1004"/>
      <c r="H24" s="1005"/>
      <c r="I24" s="1003" t="str">
        <f>月菜單!I24:L24</f>
        <v>4月14日(三)</v>
      </c>
      <c r="J24" s="1004"/>
      <c r="K24" s="1004"/>
      <c r="L24" s="1005"/>
      <c r="M24" s="1003" t="str">
        <f>月菜單!M24:P24</f>
        <v>4月15日(四)</v>
      </c>
      <c r="N24" s="1004"/>
      <c r="O24" s="1004"/>
      <c r="P24" s="1005"/>
      <c r="Q24" s="1003" t="str">
        <f>月菜單!Q24:T24</f>
        <v>4月16日(五)</v>
      </c>
      <c r="R24" s="1004"/>
      <c r="S24" s="1004"/>
      <c r="T24" s="1005"/>
      <c r="U24" s="5"/>
      <c r="V24" s="5"/>
    </row>
    <row r="25" spans="1:32" s="13" customFormat="1" ht="92.1" customHeight="1">
      <c r="A25" s="994" t="str">
        <f>月菜單!A25:D25</f>
        <v>白米飯</v>
      </c>
      <c r="B25" s="995"/>
      <c r="C25" s="996"/>
      <c r="D25" s="240" t="str">
        <f>第三週明細!$D$6</f>
        <v>白米</v>
      </c>
      <c r="E25" s="994" t="str">
        <f>月菜單!E25:H25</f>
        <v>白米飯</v>
      </c>
      <c r="F25" s="995"/>
      <c r="G25" s="996"/>
      <c r="H25" s="240" t="str">
        <f>第三週明細!$D$14</f>
        <v>白米</v>
      </c>
      <c r="I25" s="994" t="str">
        <f>月菜單!I25:L25</f>
        <v>夏威夷炒飯</v>
      </c>
      <c r="J25" s="995"/>
      <c r="K25" s="996"/>
      <c r="L25" s="240" t="str">
        <f>第三週明細!$D$22</f>
        <v>白米</v>
      </c>
      <c r="M25" s="994" t="str">
        <f>月菜單!M25:P25</f>
        <v>地瓜飯</v>
      </c>
      <c r="N25" s="995"/>
      <c r="O25" s="996"/>
      <c r="P25" s="240" t="str">
        <f>第三週明細!$D$30</f>
        <v>白米</v>
      </c>
      <c r="Q25" s="994" t="str">
        <f>月菜單!Q25:T25</f>
        <v>五穀飯</v>
      </c>
      <c r="R25" s="995"/>
      <c r="S25" s="996"/>
      <c r="T25" s="240" t="str">
        <f>第四週明細!$D$38</f>
        <v>白米</v>
      </c>
      <c r="U25" s="5"/>
      <c r="V25" s="5"/>
    </row>
    <row r="26" spans="1:32" s="13" customFormat="1" ht="92.1" customHeight="1">
      <c r="A26" s="1006" t="str">
        <f>月菜單!A26:D26</f>
        <v>蔥燒豬里肌</v>
      </c>
      <c r="B26" s="1007"/>
      <c r="C26" s="1007"/>
      <c r="D26" s="241" t="str">
        <f>第三週明細!$G$6</f>
        <v>新鮮豬里肌</v>
      </c>
      <c r="E26" s="1006" t="str">
        <f>月菜單!E26:H26</f>
        <v>匈牙利燉肉</v>
      </c>
      <c r="F26" s="1007"/>
      <c r="G26" s="1007"/>
      <c r="H26" s="241" t="str">
        <f>第三週明細!$G$14</f>
        <v>生鮮豬肉丁</v>
      </c>
      <c r="I26" s="1006" t="str">
        <f>月菜單!I26:L26</f>
        <v>鹽酥雞(炸)</v>
      </c>
      <c r="J26" s="1007"/>
      <c r="K26" s="1007"/>
      <c r="L26" s="241" t="str">
        <f>第三週明細!$G$22</f>
        <v>新鮮雞肉</v>
      </c>
      <c r="M26" s="1006" t="str">
        <f>月菜單!M26:P26</f>
        <v>京醬大排</v>
      </c>
      <c r="N26" s="1007"/>
      <c r="O26" s="1007"/>
      <c r="P26" s="241" t="str">
        <f>第三週明細!$G$30</f>
        <v>新鮮豬肉</v>
      </c>
      <c r="Q26" s="1006" t="str">
        <f>月菜單!Q26:T26</f>
        <v>板烤雞排</v>
      </c>
      <c r="R26" s="1007"/>
      <c r="S26" s="1007"/>
      <c r="T26" s="241" t="str">
        <f>第四週明細!$G$38</f>
        <v>新鮮雞腿</v>
      </c>
      <c r="U26" s="5"/>
      <c r="V26" s="5"/>
    </row>
    <row r="27" spans="1:32" s="13" customFormat="1" ht="92.1" customHeight="1">
      <c r="A27" s="997" t="str">
        <f>月菜單!A27:D27</f>
        <v>照燒雞丁</v>
      </c>
      <c r="B27" s="998"/>
      <c r="C27" s="999"/>
      <c r="D27" s="242" t="str">
        <f>第三週明細!$J$6</f>
        <v>新鮮雞丁</v>
      </c>
      <c r="E27" s="997" t="str">
        <f>月菜單!E27:H27</f>
        <v>筍香羹</v>
      </c>
      <c r="F27" s="998"/>
      <c r="G27" s="999"/>
      <c r="H27" s="242" t="str">
        <f>第三週明細!$J$14</f>
        <v>新鮮筍子</v>
      </c>
      <c r="I27" s="997" t="str">
        <f>月菜單!I27:L27</f>
        <v>海苔薯條(冷)</v>
      </c>
      <c r="J27" s="998"/>
      <c r="K27" s="999"/>
      <c r="L27" s="242" t="str">
        <f>第三週明細!$J$22</f>
        <v>薯條</v>
      </c>
      <c r="M27" s="997" t="str">
        <f>月菜單!M27:P27</f>
        <v>蒲燒鯛魚(海加)</v>
      </c>
      <c r="N27" s="998"/>
      <c r="O27" s="999"/>
      <c r="P27" s="242" t="e">
        <f>第三週明細!#REF!</f>
        <v>#REF!</v>
      </c>
      <c r="Q27" s="997" t="str">
        <f>月菜單!Q27:T27</f>
        <v>炸蔬菜天婦羅(炸)</v>
      </c>
      <c r="R27" s="998"/>
      <c r="S27" s="999"/>
      <c r="T27" s="242" t="str">
        <f>第四週明細!$J$38</f>
        <v>新鮮魚丁</v>
      </c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2.1" customHeight="1">
      <c r="A28" s="1008" t="str">
        <f>月菜單!A28:D28</f>
        <v>白菜滷</v>
      </c>
      <c r="B28" s="1009"/>
      <c r="C28" s="1010"/>
      <c r="D28" s="243" t="str">
        <f>第三週明細!$M$6</f>
        <v>大白菜</v>
      </c>
      <c r="E28" s="1008" t="str">
        <f>月菜單!E28:H28</f>
        <v>哈燒翅小腿</v>
      </c>
      <c r="F28" s="1009"/>
      <c r="G28" s="1010"/>
      <c r="H28" s="243" t="str">
        <f>第三週明細!$M$14</f>
        <v>翅小腿</v>
      </c>
      <c r="I28" s="1008" t="str">
        <f>月菜單!I28:L28</f>
        <v>飄香滷蛋</v>
      </c>
      <c r="J28" s="1009"/>
      <c r="K28" s="1010"/>
      <c r="L28" s="243" t="str">
        <f>第三週明細!$M$22</f>
        <v>新鮮雞蛋</v>
      </c>
      <c r="M28" s="1008" t="str">
        <f>月菜單!M28:P28</f>
        <v>鹹豬肉豆干(豆加)</v>
      </c>
      <c r="N28" s="1009"/>
      <c r="O28" s="1010"/>
      <c r="P28" s="243" t="str">
        <f>第三週明細!$M$30</f>
        <v>鹹豬肉</v>
      </c>
      <c r="Q28" s="1008" t="str">
        <f>月菜單!Q28:T28</f>
        <v>百頁菇菇(豆)</v>
      </c>
      <c r="R28" s="1009"/>
      <c r="S28" s="1010"/>
      <c r="T28" s="243" t="str">
        <f>第四週明細!$M$38</f>
        <v>新鮮豬肉</v>
      </c>
      <c r="U28" s="5"/>
      <c r="V28" s="5"/>
    </row>
    <row r="29" spans="1:32" s="13" customFormat="1" ht="92.1" customHeight="1">
      <c r="A29" s="997" t="str">
        <f>月菜單!A29:D29</f>
        <v>深色蔬菜</v>
      </c>
      <c r="B29" s="998"/>
      <c r="C29" s="999"/>
      <c r="D29" s="242" t="str">
        <f>第三週明細!$P$6</f>
        <v>深色蔬菜</v>
      </c>
      <c r="E29" s="997" t="str">
        <f>月菜單!E29:H29</f>
        <v>淺色蔬菜</v>
      </c>
      <c r="F29" s="998"/>
      <c r="G29" s="999"/>
      <c r="H29" s="242" t="str">
        <f>第三週明細!$P$14</f>
        <v>淺色蔬菜</v>
      </c>
      <c r="I29" s="997" t="str">
        <f>月菜單!I29:L29</f>
        <v>深色蔬菜</v>
      </c>
      <c r="J29" s="998"/>
      <c r="K29" s="999"/>
      <c r="L29" s="242" t="str">
        <f>第三週明細!$P$22</f>
        <v>深色蔬菜</v>
      </c>
      <c r="M29" s="997" t="str">
        <f>月菜單!M29:P29</f>
        <v>深色蔬菜</v>
      </c>
      <c r="N29" s="998"/>
      <c r="O29" s="999"/>
      <c r="P29" s="242" t="str">
        <f>第三週明細!$P$30</f>
        <v>深色蔬菜</v>
      </c>
      <c r="Q29" s="997" t="str">
        <f>月菜單!Q29:T29</f>
        <v>淺色蔬菜</v>
      </c>
      <c r="R29" s="998"/>
      <c r="S29" s="999"/>
      <c r="T29" s="242" t="str">
        <f>第四週明細!$P$38</f>
        <v>淺色蔬菜</v>
      </c>
      <c r="U29" s="5"/>
      <c r="V29" s="5"/>
    </row>
    <row r="30" spans="1:32" s="13" customFormat="1" ht="92.1" customHeight="1" thickBot="1">
      <c r="A30" s="1000" t="str">
        <f>月菜單!A30:D30</f>
        <v>蘿蔔湯</v>
      </c>
      <c r="B30" s="1001"/>
      <c r="C30" s="1002"/>
      <c r="D30" s="244" t="str">
        <f>第三週明細!$S$6</f>
        <v>蘿蔔</v>
      </c>
      <c r="E30" s="1000" t="str">
        <f>月菜單!E30:H30</f>
        <v>酸辣湯</v>
      </c>
      <c r="F30" s="1001"/>
      <c r="G30" s="1002"/>
      <c r="H30" s="244" t="str">
        <f>第三週明細!$S$14</f>
        <v>非基改豆腐</v>
      </c>
      <c r="I30" s="1000" t="str">
        <f>月菜單!I30:L30</f>
        <v>薑絲冬瓜湯</v>
      </c>
      <c r="J30" s="1001"/>
      <c r="K30" s="1002"/>
      <c r="L30" s="244" t="str">
        <f>第三週明細!$S$22</f>
        <v>冬瓜</v>
      </c>
      <c r="M30" s="1000" t="str">
        <f>月菜單!M30:P30</f>
        <v>日式味噌湯</v>
      </c>
      <c r="N30" s="1001"/>
      <c r="O30" s="1002"/>
      <c r="P30" s="244" t="str">
        <f>第三週明細!$S$30</f>
        <v>味噌</v>
      </c>
      <c r="Q30" s="1000" t="str">
        <f>月菜單!Q30:T30</f>
        <v>薑絲紫菜湯</v>
      </c>
      <c r="R30" s="1001"/>
      <c r="S30" s="1002"/>
      <c r="T30" s="244" t="str">
        <f>第四週明細!$S$38</f>
        <v>白蘿蔔</v>
      </c>
      <c r="U30" s="5"/>
      <c r="V30" s="5"/>
    </row>
    <row r="31" spans="1:32" ht="2.25" customHeight="1" thickBot="1">
      <c r="A31" s="14"/>
      <c r="B31" s="15"/>
      <c r="C31" s="15"/>
      <c r="D31" s="16"/>
      <c r="E31" s="17"/>
      <c r="F31" s="18"/>
      <c r="G31" s="18"/>
      <c r="H31" s="19"/>
      <c r="I31" s="20"/>
      <c r="J31" s="21"/>
      <c r="K31" s="21"/>
      <c r="L31" s="22"/>
      <c r="M31" s="20"/>
      <c r="N31" s="21"/>
      <c r="O31" s="21"/>
      <c r="P31" s="22"/>
      <c r="Q31" s="20"/>
      <c r="R31" s="21"/>
      <c r="S31" s="21"/>
      <c r="T31" s="22"/>
      <c r="U31" s="5"/>
      <c r="V31" s="5"/>
    </row>
    <row r="32" spans="1:32" ht="39.9" customHeight="1">
      <c r="A32" s="245" t="s">
        <v>98</v>
      </c>
      <c r="B32" s="246">
        <f>第三週明細!W12</f>
        <v>687.1</v>
      </c>
      <c r="C32" s="247" t="s">
        <v>99</v>
      </c>
      <c r="D32" s="248">
        <f>第三週明細!W8</f>
        <v>21.5</v>
      </c>
      <c r="E32" s="245" t="s">
        <v>98</v>
      </c>
      <c r="F32" s="246">
        <f>第三週明細!W20</f>
        <v>682.6</v>
      </c>
      <c r="G32" s="247" t="s">
        <v>99</v>
      </c>
      <c r="H32" s="248">
        <f>第三週明細!W16</f>
        <v>23</v>
      </c>
      <c r="I32" s="245" t="s">
        <v>98</v>
      </c>
      <c r="J32" s="246">
        <f>第三週明細!W28</f>
        <v>700.6</v>
      </c>
      <c r="K32" s="247" t="s">
        <v>99</v>
      </c>
      <c r="L32" s="248">
        <f>第三週明細!W24</f>
        <v>23</v>
      </c>
      <c r="M32" s="245" t="s">
        <v>98</v>
      </c>
      <c r="N32" s="246">
        <v>735</v>
      </c>
      <c r="O32" s="247" t="s">
        <v>99</v>
      </c>
      <c r="P32" s="248" t="s">
        <v>8</v>
      </c>
      <c r="Q32" s="245" t="s">
        <v>98</v>
      </c>
      <c r="R32" s="246">
        <f>第三週明細!W44</f>
        <v>696.5</v>
      </c>
      <c r="S32" s="247" t="s">
        <v>99</v>
      </c>
      <c r="T32" s="248">
        <f>第三週明細!W40</f>
        <v>22.5</v>
      </c>
      <c r="U32" s="5"/>
      <c r="V32" s="5"/>
    </row>
    <row r="33" spans="1:22" ht="39.9" customHeight="1" thickBot="1">
      <c r="A33" s="249" t="s">
        <v>100</v>
      </c>
      <c r="B33" s="250">
        <f>第三週明細!W6</f>
        <v>96.5</v>
      </c>
      <c r="C33" s="251" t="s">
        <v>3</v>
      </c>
      <c r="D33" s="252">
        <f>第三週明細!W10</f>
        <v>26.9</v>
      </c>
      <c r="E33" s="249" t="s">
        <v>100</v>
      </c>
      <c r="F33" s="250">
        <f>第三週明細!W14</f>
        <v>96.5</v>
      </c>
      <c r="G33" s="251" t="s">
        <v>121</v>
      </c>
      <c r="H33" s="252">
        <f>第三週明細!W18</f>
        <v>26.9</v>
      </c>
      <c r="I33" s="249" t="s">
        <v>100</v>
      </c>
      <c r="J33" s="250">
        <f>第三週明細!W22</f>
        <v>96.5</v>
      </c>
      <c r="K33" s="251" t="s">
        <v>3</v>
      </c>
      <c r="L33" s="252">
        <f>第三週明細!W26</f>
        <v>26.9</v>
      </c>
      <c r="M33" s="249" t="s">
        <v>100</v>
      </c>
      <c r="N33" s="250">
        <v>103</v>
      </c>
      <c r="O33" s="251" t="s">
        <v>121</v>
      </c>
      <c r="P33" s="252" t="s">
        <v>9</v>
      </c>
      <c r="Q33" s="249" t="s">
        <v>100</v>
      </c>
      <c r="R33" s="250">
        <f>第三週明細!W38</f>
        <v>96.5</v>
      </c>
      <c r="S33" s="251" t="s">
        <v>121</v>
      </c>
      <c r="T33" s="252">
        <f>第三週明細!W42</f>
        <v>27</v>
      </c>
      <c r="U33" s="5"/>
      <c r="V33" s="5"/>
    </row>
    <row r="34" spans="1:22" s="12" customFormat="1" ht="80.099999999999994" customHeight="1" thickBot="1">
      <c r="A34" s="1003" t="str">
        <f>月菜單!A34:D34</f>
        <v>4月19日(一)</v>
      </c>
      <c r="B34" s="1004"/>
      <c r="C34" s="1004"/>
      <c r="D34" s="1005"/>
      <c r="E34" s="1003" t="str">
        <f>月菜單!E34:H34</f>
        <v>4月20日(二)</v>
      </c>
      <c r="F34" s="1004"/>
      <c r="G34" s="1004"/>
      <c r="H34" s="1005"/>
      <c r="I34" s="1003" t="str">
        <f>月菜單!I34:L34</f>
        <v>4月21日(三)</v>
      </c>
      <c r="J34" s="1004"/>
      <c r="K34" s="1004"/>
      <c r="L34" s="1005"/>
      <c r="M34" s="1003" t="str">
        <f>月菜單!M34:P34</f>
        <v>4月22日(四)</v>
      </c>
      <c r="N34" s="1004"/>
      <c r="O34" s="1004"/>
      <c r="P34" s="1005"/>
      <c r="Q34" s="1003" t="str">
        <f>月菜單!Q34:T34</f>
        <v>4月23日(五)</v>
      </c>
      <c r="R34" s="1004"/>
      <c r="S34" s="1004"/>
      <c r="T34" s="1005"/>
      <c r="U34" s="5"/>
      <c r="V34" s="5"/>
    </row>
    <row r="35" spans="1:22" s="13" customFormat="1" ht="95.1" customHeight="1">
      <c r="A35" s="994" t="str">
        <f>月菜單!A35:D35</f>
        <v>白米飯</v>
      </c>
      <c r="B35" s="995"/>
      <c r="C35" s="996"/>
      <c r="D35" s="240" t="str">
        <f>第四週明細!$D$6</f>
        <v>白米</v>
      </c>
      <c r="E35" s="994" t="str">
        <f>月菜單!E35:H35</f>
        <v>白米飯</v>
      </c>
      <c r="F35" s="995"/>
      <c r="G35" s="996"/>
      <c r="H35" s="240" t="str">
        <f>第四週明細!$D$14</f>
        <v>白米</v>
      </c>
      <c r="I35" s="994" t="str">
        <f>月菜單!I35:L35</f>
        <v>日式炒烏龍麵</v>
      </c>
      <c r="J35" s="995"/>
      <c r="K35" s="996"/>
      <c r="L35" s="240" t="str">
        <f>第四週明細!$D$22</f>
        <v>烏龍麵</v>
      </c>
      <c r="M35" s="994" t="str">
        <f>月菜單!M35:P35</f>
        <v>地瓜飯</v>
      </c>
      <c r="N35" s="995"/>
      <c r="O35" s="996"/>
      <c r="P35" s="240" t="str">
        <f>第四週明細!$D$30</f>
        <v>白米</v>
      </c>
      <c r="Q35" s="994" t="str">
        <f>月菜單!Q35:T35</f>
        <v>紫米飯</v>
      </c>
      <c r="R35" s="995"/>
      <c r="S35" s="996"/>
      <c r="T35" s="240" t="str">
        <f>第四週明細!$D$38</f>
        <v>白米</v>
      </c>
      <c r="U35" s="5"/>
      <c r="V35" s="5"/>
    </row>
    <row r="36" spans="1:22" s="13" customFormat="1" ht="95.1" customHeight="1">
      <c r="A36" s="1006" t="str">
        <f>月菜單!A36:D36</f>
        <v>元氣豬排</v>
      </c>
      <c r="B36" s="1007"/>
      <c r="C36" s="1007"/>
      <c r="D36" s="241" t="str">
        <f>第四週明細!$G$6</f>
        <v>新鮮豬排</v>
      </c>
      <c r="E36" s="1006" t="str">
        <f>月菜單!E36:H36</f>
        <v>糖醋雞丁</v>
      </c>
      <c r="F36" s="1007"/>
      <c r="G36" s="1007"/>
      <c r="H36" s="241" t="str">
        <f>第四週明細!$G$14</f>
        <v>新鮮雞丁</v>
      </c>
      <c r="I36" s="1006" t="str">
        <f>月菜單!I36:L36</f>
        <v>豪大炸雞排(炸)</v>
      </c>
      <c r="J36" s="1007"/>
      <c r="K36" s="1007"/>
      <c r="L36" s="241" t="str">
        <f>第四週明細!$G$22</f>
        <v>新鮮雞排</v>
      </c>
      <c r="M36" s="1006" t="str">
        <f>月菜單!M36:P36</f>
        <v>蘑菇肉片</v>
      </c>
      <c r="N36" s="1007"/>
      <c r="O36" s="1007"/>
      <c r="P36" s="241" t="str">
        <f>第四週明細!$G$30</f>
        <v>新鮮豬肉片</v>
      </c>
      <c r="Q36" s="1006" t="str">
        <f>月菜單!Q36:T36</f>
        <v>檸檬烤雞腿</v>
      </c>
      <c r="R36" s="1007"/>
      <c r="S36" s="1007"/>
      <c r="T36" s="241" t="str">
        <f>第四週明細!$G$38</f>
        <v>新鮮雞腿</v>
      </c>
      <c r="U36" s="5"/>
      <c r="V36" s="5"/>
    </row>
    <row r="37" spans="1:22" s="13" customFormat="1" ht="95.1" customHeight="1">
      <c r="A37" s="997" t="str">
        <f>月菜單!A37:D37</f>
        <v>咖哩雞</v>
      </c>
      <c r="B37" s="998"/>
      <c r="C37" s="999"/>
      <c r="D37" s="242" t="str">
        <f>第四週明細!$J$6</f>
        <v>洋芋</v>
      </c>
      <c r="E37" s="997" t="str">
        <f>月菜單!E37:H37</f>
        <v>鮮筍雙鮮</v>
      </c>
      <c r="F37" s="998"/>
      <c r="G37" s="999"/>
      <c r="H37" s="242" t="str">
        <f>第四週明細!$J$14</f>
        <v>新鮮筍子</v>
      </c>
      <c r="I37" s="997" t="str">
        <f>月菜單!I37:L37</f>
        <v>三角薯餅(加)</v>
      </c>
      <c r="J37" s="998"/>
      <c r="K37" s="999"/>
      <c r="L37" s="242" t="str">
        <f>第四週明細!$J$22</f>
        <v>薯餅</v>
      </c>
      <c r="M37" s="997" t="str">
        <f>月菜單!M37:P37</f>
        <v>芝麻蜜豆干(豆)</v>
      </c>
      <c r="N37" s="998"/>
      <c r="O37" s="999"/>
      <c r="P37" s="242" t="str">
        <f>第四週明細!$J$30</f>
        <v>豆干</v>
      </c>
      <c r="Q37" s="997" t="str">
        <f>月菜單!Q37:T37</f>
        <v>脆皮魚丁(海炸)</v>
      </c>
      <c r="R37" s="998"/>
      <c r="S37" s="999"/>
      <c r="T37" s="242" t="str">
        <f>第四週明細!$J$38</f>
        <v>新鮮魚丁</v>
      </c>
      <c r="U37" s="5"/>
      <c r="V37" s="5"/>
    </row>
    <row r="38" spans="1:22" s="13" customFormat="1" ht="95.1" customHeight="1">
      <c r="A38" s="1008" t="str">
        <f>月菜單!A38:D38</f>
        <v>起司炒蛋</v>
      </c>
      <c r="B38" s="1009"/>
      <c r="C38" s="1010"/>
      <c r="D38" s="243" t="str">
        <f>第四週明細!$M$6</f>
        <v>新鮮雞蛋</v>
      </c>
      <c r="E38" s="1008" t="str">
        <f>月菜單!E38:H38</f>
        <v>手工香蒸肉</v>
      </c>
      <c r="F38" s="1009"/>
      <c r="G38" s="1010"/>
      <c r="H38" s="243" t="str">
        <f>第四週明細!$M$14</f>
        <v>新鮮豬絞肉</v>
      </c>
      <c r="I38" s="1008" t="str">
        <f>月菜單!I38:L38</f>
        <v>藍莓派(冷)</v>
      </c>
      <c r="J38" s="1009"/>
      <c r="K38" s="1010"/>
      <c r="L38" s="243" t="str">
        <f>第四週明細!$M$22</f>
        <v>藍莓派</v>
      </c>
      <c r="M38" s="1008" t="str">
        <f>月菜單!M38:P38</f>
        <v>炫烤雞翅</v>
      </c>
      <c r="N38" s="1009"/>
      <c r="O38" s="1010"/>
      <c r="P38" s="243" t="str">
        <f>第四週明細!$M$30</f>
        <v>新鮮雞翅</v>
      </c>
      <c r="Q38" s="1008" t="str">
        <f>月菜單!Q38:T38</f>
        <v>肉醬貢丸(加)</v>
      </c>
      <c r="R38" s="1009"/>
      <c r="S38" s="1010"/>
      <c r="T38" s="243" t="str">
        <f>第四週明細!$M$38</f>
        <v>新鮮豬肉</v>
      </c>
      <c r="U38" s="5"/>
      <c r="V38" s="5"/>
    </row>
    <row r="39" spans="1:22" s="13" customFormat="1" ht="95.1" customHeight="1">
      <c r="A39" s="997" t="str">
        <f>月菜單!A39:D39</f>
        <v>深色蔬菜</v>
      </c>
      <c r="B39" s="998"/>
      <c r="C39" s="999"/>
      <c r="D39" s="242" t="str">
        <f>第四週明細!$P$6</f>
        <v>深色蔬菜</v>
      </c>
      <c r="E39" s="997" t="str">
        <f>月菜單!E39:H39</f>
        <v>淺色蔬菜</v>
      </c>
      <c r="F39" s="998"/>
      <c r="G39" s="999"/>
      <c r="H39" s="242" t="str">
        <f>第四週明細!$P$14</f>
        <v>高麗菜</v>
      </c>
      <c r="I39" s="997" t="str">
        <f>月菜單!I39:L39</f>
        <v>深色蔬菜</v>
      </c>
      <c r="J39" s="998"/>
      <c r="K39" s="999"/>
      <c r="L39" s="242" t="str">
        <f>第四週明細!$P$22</f>
        <v>深色蔬菜</v>
      </c>
      <c r="M39" s="997" t="str">
        <f>月菜單!M39:P39</f>
        <v>深色蔬菜</v>
      </c>
      <c r="N39" s="998"/>
      <c r="O39" s="999"/>
      <c r="P39" s="242" t="str">
        <f>第四週明細!$P$30</f>
        <v>深色蔬菜</v>
      </c>
      <c r="Q39" s="997" t="str">
        <f>月菜單!Q39:T39</f>
        <v>淺色蔬菜</v>
      </c>
      <c r="R39" s="998"/>
      <c r="S39" s="999"/>
      <c r="T39" s="242" t="str">
        <f>第四週明細!$P$38</f>
        <v>淺色蔬菜</v>
      </c>
      <c r="U39" s="5"/>
      <c r="V39" s="5"/>
    </row>
    <row r="40" spans="1:22" s="13" customFormat="1" ht="95.1" customHeight="1" thickBot="1">
      <c r="A40" s="1000" t="str">
        <f>月菜單!A40:D40</f>
        <v>榨菜肉絲湯(醃)</v>
      </c>
      <c r="B40" s="1001"/>
      <c r="C40" s="1002"/>
      <c r="D40" s="244" t="str">
        <f>第四週明細!$S$6</f>
        <v>新鮮豬肉絲</v>
      </c>
      <c r="E40" s="1000" t="str">
        <f>月菜單!E40:H40</f>
        <v>紅豆紫米湯</v>
      </c>
      <c r="F40" s="1001"/>
      <c r="G40" s="1002"/>
      <c r="H40" s="244" t="str">
        <f>第四週明細!$S$14</f>
        <v>紅豆</v>
      </c>
      <c r="I40" s="1000" t="str">
        <f>月菜單!I40:L40</f>
        <v>羅宋湯</v>
      </c>
      <c r="J40" s="1001"/>
      <c r="K40" s="1002"/>
      <c r="L40" s="244" t="str">
        <f>第四週明細!$S$22</f>
        <v>洋蔥</v>
      </c>
      <c r="M40" s="1000" t="str">
        <f>月菜單!M40:P40</f>
        <v>三絲湯</v>
      </c>
      <c r="N40" s="1001"/>
      <c r="O40" s="1002"/>
      <c r="P40" s="244" t="str">
        <f>第四週明細!$S$30</f>
        <v>紅蘿蔔</v>
      </c>
      <c r="Q40" s="1000" t="str">
        <f>月菜單!Q40:T40</f>
        <v>白卜肉絲湯</v>
      </c>
      <c r="R40" s="1001"/>
      <c r="S40" s="1002"/>
      <c r="T40" s="244" t="str">
        <f>第四週明細!$S$38</f>
        <v>白蘿蔔</v>
      </c>
      <c r="U40" s="5"/>
      <c r="V40" s="5"/>
    </row>
    <row r="41" spans="1:22" ht="1.5" customHeight="1" thickBot="1">
      <c r="A41" s="14"/>
      <c r="B41" s="15"/>
      <c r="C41" s="15"/>
      <c r="D41" s="16"/>
      <c r="E41" s="17"/>
      <c r="F41" s="18"/>
      <c r="G41" s="18"/>
      <c r="H41" s="19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5"/>
      <c r="V41" s="5"/>
    </row>
    <row r="42" spans="1:22" ht="39.9" customHeight="1">
      <c r="A42" s="245" t="s">
        <v>98</v>
      </c>
      <c r="B42" s="246">
        <f>第四週明細!W12</f>
        <v>686.8</v>
      </c>
      <c r="C42" s="247" t="s">
        <v>99</v>
      </c>
      <c r="D42" s="248">
        <f>第四週明細!W8</f>
        <v>22</v>
      </c>
      <c r="E42" s="245" t="s">
        <v>98</v>
      </c>
      <c r="F42" s="246">
        <f>第四週明細!W20</f>
        <v>686.8</v>
      </c>
      <c r="G42" s="247" t="s">
        <v>99</v>
      </c>
      <c r="H42" s="248">
        <f>第四週明細!W16</f>
        <v>23</v>
      </c>
      <c r="I42" s="245" t="s">
        <v>98</v>
      </c>
      <c r="J42" s="246">
        <f>第四週明細!W28</f>
        <v>709.3</v>
      </c>
      <c r="K42" s="247" t="s">
        <v>99</v>
      </c>
      <c r="L42" s="248">
        <f>第四週明細!W24</f>
        <v>24.5</v>
      </c>
      <c r="M42" s="245" t="s">
        <v>98</v>
      </c>
      <c r="N42" s="246">
        <f>第四週明細!W36</f>
        <v>691.6</v>
      </c>
      <c r="O42" s="247" t="s">
        <v>99</v>
      </c>
      <c r="P42" s="248">
        <f>第四週明細!W32</f>
        <v>22</v>
      </c>
      <c r="Q42" s="245" t="s">
        <v>98</v>
      </c>
      <c r="R42" s="246">
        <f>第四週明細!W44</f>
        <v>686.8</v>
      </c>
      <c r="S42" s="247" t="s">
        <v>99</v>
      </c>
      <c r="T42" s="248">
        <f>第四週明細!W40</f>
        <v>22</v>
      </c>
      <c r="U42" s="5"/>
      <c r="V42" s="5"/>
    </row>
    <row r="43" spans="1:22" ht="39.9" customHeight="1" thickBot="1">
      <c r="A43" s="249" t="s">
        <v>100</v>
      </c>
      <c r="B43" s="250">
        <f>第四週明細!W6</f>
        <v>95.5</v>
      </c>
      <c r="C43" s="251" t="s">
        <v>3</v>
      </c>
      <c r="D43" s="252">
        <f>第四週明細!W10</f>
        <v>26.7</v>
      </c>
      <c r="E43" s="249" t="s">
        <v>100</v>
      </c>
      <c r="F43" s="250">
        <f>第四週明細!W14</f>
        <v>95.5</v>
      </c>
      <c r="G43" s="251" t="s">
        <v>121</v>
      </c>
      <c r="H43" s="252">
        <f>第四週明細!W18</f>
        <v>26.7</v>
      </c>
      <c r="I43" s="249" t="s">
        <v>100</v>
      </c>
      <c r="J43" s="250">
        <f>第四週明細!W22</f>
        <v>95.5</v>
      </c>
      <c r="K43" s="251" t="s">
        <v>3</v>
      </c>
      <c r="L43" s="252">
        <f>第四週明細!W26</f>
        <v>26.7</v>
      </c>
      <c r="M43" s="249" t="s">
        <v>100</v>
      </c>
      <c r="N43" s="250">
        <f>第四週明細!W30</f>
        <v>96.5</v>
      </c>
      <c r="O43" s="251" t="s">
        <v>121</v>
      </c>
      <c r="P43" s="252">
        <f>第四週明細!W34</f>
        <v>26.9</v>
      </c>
      <c r="Q43" s="249" t="s">
        <v>100</v>
      </c>
      <c r="R43" s="250">
        <f>第四週明細!W38</f>
        <v>95.5</v>
      </c>
      <c r="S43" s="251" t="s">
        <v>121</v>
      </c>
      <c r="T43" s="252">
        <f>第四週明細!W42</f>
        <v>26.7</v>
      </c>
      <c r="U43" s="5"/>
      <c r="V43" s="5"/>
    </row>
    <row r="44" spans="1:22" s="12" customFormat="1" ht="80.099999999999994" customHeight="1" thickBot="1">
      <c r="A44" s="1003" t="str">
        <f>月菜單!A44:D44</f>
        <v>4月26日(一)</v>
      </c>
      <c r="B44" s="1004"/>
      <c r="C44" s="1004"/>
      <c r="D44" s="1005"/>
      <c r="E44" s="1003" t="str">
        <f>月菜單!E44:H44</f>
        <v>4月27日(二)</v>
      </c>
      <c r="F44" s="1004"/>
      <c r="G44" s="1004"/>
      <c r="H44" s="1005"/>
      <c r="I44" s="1003" t="str">
        <f>月菜單!I44:L44</f>
        <v>4月28日(三)</v>
      </c>
      <c r="J44" s="1004"/>
      <c r="K44" s="1004"/>
      <c r="L44" s="1005"/>
      <c r="M44" s="1003" t="str">
        <f>月菜單!M44:P44</f>
        <v>4月29日(四)</v>
      </c>
      <c r="N44" s="1004"/>
      <c r="O44" s="1004"/>
      <c r="P44" s="1005"/>
      <c r="Q44" s="1003" t="str">
        <f>月菜單!Q44:T44</f>
        <v>4月30日(五)</v>
      </c>
      <c r="R44" s="1004"/>
      <c r="S44" s="1004"/>
      <c r="T44" s="1005"/>
      <c r="U44" s="5"/>
      <c r="V44" s="5"/>
    </row>
    <row r="45" spans="1:22" s="13" customFormat="1" ht="95.1" customHeight="1">
      <c r="A45" s="994" t="str">
        <f>月菜單!A45:D45</f>
        <v>白米飯</v>
      </c>
      <c r="B45" s="995"/>
      <c r="C45" s="996"/>
      <c r="D45" s="240" t="str">
        <f>'第五週明細 '!$D$6</f>
        <v>白米</v>
      </c>
      <c r="E45" s="994" t="str">
        <f>月菜單!E45:H45</f>
        <v>白米飯</v>
      </c>
      <c r="F45" s="995"/>
      <c r="G45" s="996"/>
      <c r="H45" s="240" t="str">
        <f>'第五週明細 '!$D$14</f>
        <v>白米</v>
      </c>
      <c r="I45" s="994" t="str">
        <f>月菜單!I45:L45</f>
        <v>咖哩炒飯</v>
      </c>
      <c r="J45" s="995"/>
      <c r="K45" s="996"/>
      <c r="L45" s="240" t="str">
        <f>'第五週明細 '!$D$22</f>
        <v>白米</v>
      </c>
      <c r="M45" s="994" t="str">
        <f>月菜單!M45:P45</f>
        <v>地瓜飯</v>
      </c>
      <c r="N45" s="995"/>
      <c r="O45" s="996"/>
      <c r="P45" s="240" t="str">
        <f>'第五週明細 '!$D$30</f>
        <v>白米</v>
      </c>
      <c r="Q45" s="994" t="str">
        <f>月菜單!Q45:T45</f>
        <v>燕麥飯</v>
      </c>
      <c r="R45" s="995"/>
      <c r="S45" s="996"/>
      <c r="T45" s="240" t="str">
        <f>'第五週明細 '!$D$38</f>
        <v>白米</v>
      </c>
      <c r="U45" s="5"/>
      <c r="V45" s="5"/>
    </row>
    <row r="46" spans="1:22" s="13" customFormat="1" ht="95.1" customHeight="1">
      <c r="A46" s="1006" t="str">
        <f>月菜單!A46:D46</f>
        <v>普羅旺斯雞排</v>
      </c>
      <c r="B46" s="1007"/>
      <c r="C46" s="1007"/>
      <c r="D46" s="241" t="str">
        <f>'第五週明細 '!$G$6</f>
        <v>新鮮雞排</v>
      </c>
      <c r="E46" s="1006" t="str">
        <f>月菜單!E46:H46</f>
        <v>鮮筍燉肉</v>
      </c>
      <c r="F46" s="1007"/>
      <c r="G46" s="1007"/>
      <c r="H46" s="241" t="str">
        <f>'第五週明細 '!$G$14</f>
        <v>新鮮豬肉</v>
      </c>
      <c r="I46" s="1006" t="str">
        <f>月菜單!I46:L46</f>
        <v>脆皮雞腿(炸)</v>
      </c>
      <c r="J46" s="1007"/>
      <c r="K46" s="1007"/>
      <c r="L46" s="241" t="str">
        <f>'第五週明細 '!$G$22</f>
        <v>新鮮雞腿</v>
      </c>
      <c r="M46" s="1006" t="str">
        <f>月菜單!M46:P46</f>
        <v>懷舊豬里肌</v>
      </c>
      <c r="N46" s="1007"/>
      <c r="O46" s="1007"/>
      <c r="P46" s="241" t="str">
        <f>'第五週明細 '!$G$30</f>
        <v>新鮮豬里肌</v>
      </c>
      <c r="Q46" s="1006" t="str">
        <f>月菜單!Q46:T46</f>
        <v>燒烤香雞排</v>
      </c>
      <c r="R46" s="1007"/>
      <c r="S46" s="1007"/>
      <c r="T46" s="241" t="str">
        <f>'第五週明細 '!$G$38</f>
        <v>新鮮雞排</v>
      </c>
      <c r="U46" s="5"/>
      <c r="V46" s="5"/>
    </row>
    <row r="47" spans="1:22" s="13" customFormat="1" ht="95.1" customHeight="1">
      <c r="A47" s="997" t="str">
        <f>月菜單!A47:D47</f>
        <v>小黃瓜豆腐(豆)</v>
      </c>
      <c r="B47" s="998"/>
      <c r="C47" s="999"/>
      <c r="D47" s="242" t="str">
        <f>'第五週明細 '!$J$6</f>
        <v>非基改豆腐</v>
      </c>
      <c r="E47" s="997" t="str">
        <f>月菜單!E47:H47</f>
        <v>蝦仁彩蔬蛋(海)</v>
      </c>
      <c r="F47" s="998"/>
      <c r="G47" s="999"/>
      <c r="H47" s="242" t="str">
        <f>'第五週明細 '!$J$14</f>
        <v>雞蛋</v>
      </c>
      <c r="I47" s="997" t="str">
        <f>月菜單!I47:L47</f>
        <v>滿餡奶香包(冷)</v>
      </c>
      <c r="J47" s="998"/>
      <c r="K47" s="999"/>
      <c r="L47" s="242" t="str">
        <f>'第五週明細 '!$J$22</f>
        <v>滿餡奶香包</v>
      </c>
      <c r="M47" s="997" t="str">
        <f>月菜單!M47:P47</f>
        <v>砂鍋白菜煲</v>
      </c>
      <c r="N47" s="998"/>
      <c r="O47" s="999"/>
      <c r="P47" s="242" t="str">
        <f>'第五週明細 '!$J$30</f>
        <v>大白菜</v>
      </c>
      <c r="Q47" s="997" t="str">
        <f>月菜單!Q47:T47</f>
        <v>日式關東煮(豆)</v>
      </c>
      <c r="R47" s="998"/>
      <c r="S47" s="999"/>
      <c r="T47" s="242" t="str">
        <f>'第五週明細 '!$J$38</f>
        <v>凍豆腐</v>
      </c>
      <c r="U47" s="5"/>
      <c r="V47" s="5"/>
    </row>
    <row r="48" spans="1:22" s="13" customFormat="1" ht="95.1" customHeight="1">
      <c r="A48" s="1008" t="str">
        <f>月菜單!A48:D48</f>
        <v>壽喜燒肉</v>
      </c>
      <c r="B48" s="1009"/>
      <c r="C48" s="1010"/>
      <c r="D48" s="243" t="str">
        <f>'第五週明細 '!$M$6</f>
        <v>大白菜</v>
      </c>
      <c r="E48" s="1008" t="str">
        <f>月菜單!E48:H48</f>
        <v>大雞堡肉(加)</v>
      </c>
      <c r="F48" s="1009"/>
      <c r="G48" s="1010"/>
      <c r="H48" s="243" t="str">
        <f>'第五週明細 '!$M$14</f>
        <v>雞堡肉</v>
      </c>
      <c r="I48" s="1008" t="str">
        <f>月菜單!I48:L48</f>
        <v>茄汁熱狗(加)</v>
      </c>
      <c r="J48" s="1009"/>
      <c r="K48" s="1010"/>
      <c r="L48" s="243" t="str">
        <f>'第五週明細 '!$M$22</f>
        <v>無裹粉熱狗</v>
      </c>
      <c r="M48" s="1008" t="str">
        <f>月菜單!M48:P48</f>
        <v>塔香海帶</v>
      </c>
      <c r="N48" s="1009"/>
      <c r="O48" s="1010"/>
      <c r="P48" s="243" t="str">
        <f>'第五週明細 '!$M$30</f>
        <v>海帶根</v>
      </c>
      <c r="Q48" s="1008" t="str">
        <f>月菜單!Q48:T48</f>
        <v>梅干扣肉(醃)</v>
      </c>
      <c r="R48" s="1009"/>
      <c r="S48" s="1010"/>
      <c r="T48" s="243" t="str">
        <f>'第五週明細 '!$M$38</f>
        <v>新鮮豬肉</v>
      </c>
      <c r="U48" s="5"/>
      <c r="V48" s="5"/>
    </row>
    <row r="49" spans="1:22" s="13" customFormat="1" ht="95.1" customHeight="1">
      <c r="A49" s="997" t="str">
        <f>月菜單!A49:D49</f>
        <v>深色蔬菜</v>
      </c>
      <c r="B49" s="998"/>
      <c r="C49" s="999"/>
      <c r="D49" s="242" t="str">
        <f>'第五週明細 '!$P$6</f>
        <v>深色蔬菜</v>
      </c>
      <c r="E49" s="997" t="str">
        <f>月菜單!E49:H49</f>
        <v>深色蔬菜</v>
      </c>
      <c r="F49" s="998"/>
      <c r="G49" s="999"/>
      <c r="H49" s="242" t="str">
        <f>'第五週明細 '!$P$14</f>
        <v>深色蔬菜</v>
      </c>
      <c r="I49" s="997" t="str">
        <f>月菜單!I49:L49</f>
        <v>深色蔬菜</v>
      </c>
      <c r="J49" s="998"/>
      <c r="K49" s="999"/>
      <c r="L49" s="242" t="str">
        <f>'第五週明細 '!$P$22</f>
        <v>深色蔬菜</v>
      </c>
      <c r="M49" s="997" t="str">
        <f>月菜單!M49:P49</f>
        <v>淺色蔬菜</v>
      </c>
      <c r="N49" s="998"/>
      <c r="O49" s="999"/>
      <c r="P49" s="242" t="str">
        <f>'第五週明細 '!$P$30</f>
        <v>淺色蔬菜</v>
      </c>
      <c r="Q49" s="997" t="str">
        <f>月菜單!Q49:T49</f>
        <v>淺色蔬菜</v>
      </c>
      <c r="R49" s="998"/>
      <c r="S49" s="999"/>
      <c r="T49" s="242" t="str">
        <f>'第五週明細 '!$P$38</f>
        <v>淺色蔬菜</v>
      </c>
      <c r="U49" s="5"/>
      <c r="V49" s="5"/>
    </row>
    <row r="50" spans="1:22" s="13" customFormat="1" ht="95.1" customHeight="1" thickBot="1">
      <c r="A50" s="1000" t="str">
        <f>月菜單!A50:D50</f>
        <v>香菇冬瓜湯</v>
      </c>
      <c r="B50" s="1001"/>
      <c r="C50" s="1002"/>
      <c r="D50" s="244" t="str">
        <f>'第五週明細 '!$S$6</f>
        <v>冬瓜</v>
      </c>
      <c r="E50" s="1000" t="str">
        <f>月菜單!E50:H50</f>
        <v>蘿蔔玉米湯</v>
      </c>
      <c r="F50" s="1001"/>
      <c r="G50" s="1002"/>
      <c r="H50" s="244" t="str">
        <f>'第五週明細 '!$S$14</f>
        <v>白蘿蔔</v>
      </c>
      <c r="I50" s="1000" t="str">
        <f>月菜單!I50:L50</f>
        <v>金針豆皮湯(豆)</v>
      </c>
      <c r="J50" s="1001"/>
      <c r="K50" s="1002"/>
      <c r="L50" s="244" t="str">
        <f>'第五週明細 '!$S$22</f>
        <v>金針菇</v>
      </c>
      <c r="M50" s="1000" t="str">
        <f>月菜單!M50:P50</f>
        <v>榨菜肉絲湯(醃)</v>
      </c>
      <c r="N50" s="1001"/>
      <c r="O50" s="1002"/>
      <c r="P50" s="244" t="str">
        <f>'第五週明細 '!$S$30</f>
        <v>榨菜</v>
      </c>
      <c r="Q50" s="1000" t="str">
        <f>月菜單!Q50:T50</f>
        <v>薑絲海芽湯</v>
      </c>
      <c r="R50" s="1001"/>
      <c r="S50" s="1002"/>
      <c r="T50" s="244" t="str">
        <f>'第五週明細 '!$S$38</f>
        <v>乾海芽</v>
      </c>
      <c r="U50" s="5"/>
      <c r="V50" s="5"/>
    </row>
    <row r="51" spans="1:22" ht="2.25" customHeight="1" thickBot="1">
      <c r="A51" s="14"/>
      <c r="B51" s="15"/>
      <c r="C51" s="15"/>
      <c r="D51" s="16"/>
      <c r="E51" s="17"/>
      <c r="F51" s="18"/>
      <c r="G51" s="18"/>
      <c r="H51" s="19"/>
      <c r="I51" s="20"/>
      <c r="J51" s="21"/>
      <c r="K51" s="21"/>
      <c r="L51" s="22"/>
      <c r="M51" s="20"/>
      <c r="N51" s="21"/>
      <c r="O51" s="21"/>
      <c r="P51" s="22"/>
      <c r="Q51" s="20"/>
      <c r="R51" s="21"/>
      <c r="S51" s="21"/>
      <c r="T51" s="22"/>
      <c r="U51" s="5"/>
      <c r="V51" s="5"/>
    </row>
    <row r="52" spans="1:22" ht="39.9" customHeight="1">
      <c r="A52" s="245" t="s">
        <v>102</v>
      </c>
      <c r="B52" s="246">
        <f>'第五週明細 '!W12</f>
        <v>691.6</v>
      </c>
      <c r="C52" s="247" t="s">
        <v>103</v>
      </c>
      <c r="D52" s="248">
        <f>'第五週明細 '!W8</f>
        <v>22</v>
      </c>
      <c r="E52" s="245" t="s">
        <v>102</v>
      </c>
      <c r="F52" s="246">
        <f>'第五週明細 '!W20</f>
        <v>682.3</v>
      </c>
      <c r="G52" s="247" t="s">
        <v>103</v>
      </c>
      <c r="H52" s="248">
        <f>'第五週明細 '!W16</f>
        <v>23</v>
      </c>
      <c r="I52" s="245" t="s">
        <v>102</v>
      </c>
      <c r="J52" s="246">
        <f>'第五週明細 '!W28</f>
        <v>700.3</v>
      </c>
      <c r="K52" s="247" t="s">
        <v>103</v>
      </c>
      <c r="L52" s="248">
        <f>'第五週明細 '!W24</f>
        <v>23.5</v>
      </c>
      <c r="M52" s="245" t="s">
        <v>102</v>
      </c>
      <c r="N52" s="246">
        <f>'第五週明細 '!W36</f>
        <v>686.8</v>
      </c>
      <c r="O52" s="247" t="s">
        <v>103</v>
      </c>
      <c r="P52" s="248">
        <f>'第五週明細 '!W32</f>
        <v>22</v>
      </c>
      <c r="Q52" s="245" t="s">
        <v>102</v>
      </c>
      <c r="R52" s="246">
        <f>'第五週明細 '!W44</f>
        <v>694.1</v>
      </c>
      <c r="S52" s="247" t="s">
        <v>103</v>
      </c>
      <c r="T52" s="248">
        <f>'第五週明細 '!W40</f>
        <v>22.5</v>
      </c>
      <c r="U52" s="5"/>
      <c r="V52" s="5"/>
    </row>
    <row r="53" spans="1:22" ht="39.9" customHeight="1" thickBot="1">
      <c r="A53" s="249" t="s">
        <v>105</v>
      </c>
      <c r="B53" s="250">
        <f>'第五週明細 '!W6</f>
        <v>96.5</v>
      </c>
      <c r="C53" s="251" t="s">
        <v>3</v>
      </c>
      <c r="D53" s="252">
        <f>'第五週明細 '!W10</f>
        <v>26.9</v>
      </c>
      <c r="E53" s="249" t="s">
        <v>105</v>
      </c>
      <c r="F53" s="250">
        <f>'第五週明細 '!W14</f>
        <v>95.5</v>
      </c>
      <c r="G53" s="251" t="s">
        <v>122</v>
      </c>
      <c r="H53" s="252">
        <f>'第五週明細 '!W18</f>
        <v>26.7</v>
      </c>
      <c r="I53" s="249" t="s">
        <v>105</v>
      </c>
      <c r="J53" s="250">
        <f>'第五週明細 '!W22</f>
        <v>95.5</v>
      </c>
      <c r="K53" s="251" t="s">
        <v>3</v>
      </c>
      <c r="L53" s="252">
        <f>'第五週明細 '!W26</f>
        <v>26.7</v>
      </c>
      <c r="M53" s="249" t="s">
        <v>105</v>
      </c>
      <c r="N53" s="250">
        <f>'第五週明細 '!W30</f>
        <v>95.5</v>
      </c>
      <c r="O53" s="251" t="s">
        <v>122</v>
      </c>
      <c r="P53" s="252">
        <f>'第五週明細 '!W34</f>
        <v>26.7</v>
      </c>
      <c r="Q53" s="249" t="s">
        <v>105</v>
      </c>
      <c r="R53" s="250">
        <f>'第五週明細 '!W38</f>
        <v>95.5</v>
      </c>
      <c r="S53" s="251" t="s">
        <v>122</v>
      </c>
      <c r="T53" s="252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C50"/>
    <mergeCell ref="E50:G50"/>
    <mergeCell ref="I50:K50"/>
    <mergeCell ref="M50:O50"/>
    <mergeCell ref="Q50:S50"/>
    <mergeCell ref="A48:C48"/>
    <mergeCell ref="E48:G48"/>
    <mergeCell ref="I48:K48"/>
    <mergeCell ref="M48:O48"/>
    <mergeCell ref="Q48:S48"/>
    <mergeCell ref="A49:C49"/>
    <mergeCell ref="E49:G49"/>
    <mergeCell ref="I49:K49"/>
    <mergeCell ref="M49:O49"/>
    <mergeCell ref="Q49:S49"/>
    <mergeCell ref="A46:C46"/>
    <mergeCell ref="E46:G46"/>
    <mergeCell ref="I46:K46"/>
    <mergeCell ref="M46:O46"/>
    <mergeCell ref="Q46:S46"/>
    <mergeCell ref="A47:C47"/>
    <mergeCell ref="E47:G47"/>
    <mergeCell ref="I47:K47"/>
    <mergeCell ref="M47:O47"/>
    <mergeCell ref="Q47:S47"/>
    <mergeCell ref="A44:D44"/>
    <mergeCell ref="E44:H44"/>
    <mergeCell ref="I44:L44"/>
    <mergeCell ref="M44:P44"/>
    <mergeCell ref="Q44:T44"/>
    <mergeCell ref="A45:C45"/>
    <mergeCell ref="E45:G45"/>
    <mergeCell ref="I45:K45"/>
    <mergeCell ref="M45:O45"/>
    <mergeCell ref="Q45:S45"/>
    <mergeCell ref="A39:C39"/>
    <mergeCell ref="E39:G39"/>
    <mergeCell ref="I39:K39"/>
    <mergeCell ref="M39:O39"/>
    <mergeCell ref="Q39:S39"/>
    <mergeCell ref="A40:C40"/>
    <mergeCell ref="E40:G40"/>
    <mergeCell ref="I40:K40"/>
    <mergeCell ref="M40:O40"/>
    <mergeCell ref="Q40:S40"/>
    <mergeCell ref="A37:C37"/>
    <mergeCell ref="E37:G37"/>
    <mergeCell ref="I37:K37"/>
    <mergeCell ref="M37:O37"/>
    <mergeCell ref="Q37:S37"/>
    <mergeCell ref="A38:C38"/>
    <mergeCell ref="E38:G38"/>
    <mergeCell ref="I38:K38"/>
    <mergeCell ref="M38:O38"/>
    <mergeCell ref="Q38:S38"/>
    <mergeCell ref="A35:C35"/>
    <mergeCell ref="E35:G35"/>
    <mergeCell ref="I35:K35"/>
    <mergeCell ref="M35:O35"/>
    <mergeCell ref="Q35:S35"/>
    <mergeCell ref="A36:C36"/>
    <mergeCell ref="E36:G36"/>
    <mergeCell ref="I36:K36"/>
    <mergeCell ref="M36:O36"/>
    <mergeCell ref="Q36:S36"/>
    <mergeCell ref="A30:C30"/>
    <mergeCell ref="E30:G30"/>
    <mergeCell ref="I30:K30"/>
    <mergeCell ref="M30:O30"/>
    <mergeCell ref="Q30:S30"/>
    <mergeCell ref="A34:D34"/>
    <mergeCell ref="E34:H34"/>
    <mergeCell ref="I34:L34"/>
    <mergeCell ref="M34:P34"/>
    <mergeCell ref="Q34:T34"/>
    <mergeCell ref="A28:C28"/>
    <mergeCell ref="E28:G28"/>
    <mergeCell ref="I28:K28"/>
    <mergeCell ref="M28:O28"/>
    <mergeCell ref="Q28:S28"/>
    <mergeCell ref="A29:C29"/>
    <mergeCell ref="E29:G29"/>
    <mergeCell ref="I29:K29"/>
    <mergeCell ref="M29:O29"/>
    <mergeCell ref="Q29:S29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24:D24"/>
    <mergeCell ref="E24:H24"/>
    <mergeCell ref="I24:L24"/>
    <mergeCell ref="M24:P24"/>
    <mergeCell ref="Q24:T24"/>
    <mergeCell ref="A25:C25"/>
    <mergeCell ref="E25:G25"/>
    <mergeCell ref="I25:K25"/>
    <mergeCell ref="M25:O25"/>
    <mergeCell ref="Q25:S25"/>
    <mergeCell ref="A19:C19"/>
    <mergeCell ref="E19:G19"/>
    <mergeCell ref="I19:K19"/>
    <mergeCell ref="M19:O19"/>
    <mergeCell ref="Q19:S19"/>
    <mergeCell ref="A20:C20"/>
    <mergeCell ref="E20:G20"/>
    <mergeCell ref="I20:K20"/>
    <mergeCell ref="M20:O20"/>
    <mergeCell ref="Q20:S20"/>
    <mergeCell ref="A17:C17"/>
    <mergeCell ref="E17:G17"/>
    <mergeCell ref="I17:K17"/>
    <mergeCell ref="M17:O17"/>
    <mergeCell ref="Q17:S17"/>
    <mergeCell ref="A18:C18"/>
    <mergeCell ref="E18:G18"/>
    <mergeCell ref="I18:K18"/>
    <mergeCell ref="M18:O18"/>
    <mergeCell ref="Q18:S18"/>
    <mergeCell ref="A15:C15"/>
    <mergeCell ref="E15:G15"/>
    <mergeCell ref="I15:K15"/>
    <mergeCell ref="M15:O15"/>
    <mergeCell ref="Q15:S15"/>
    <mergeCell ref="A16:C16"/>
    <mergeCell ref="E16:G16"/>
    <mergeCell ref="I16:K16"/>
    <mergeCell ref="M16:O16"/>
    <mergeCell ref="Q16:S16"/>
    <mergeCell ref="A10:C10"/>
    <mergeCell ref="E10:G10"/>
    <mergeCell ref="I10:K10"/>
    <mergeCell ref="M10:O10"/>
    <mergeCell ref="Q10:S10"/>
    <mergeCell ref="A14:D14"/>
    <mergeCell ref="E14:H14"/>
    <mergeCell ref="I14:L14"/>
    <mergeCell ref="M14:P14"/>
    <mergeCell ref="Q14:T14"/>
    <mergeCell ref="A8:C8"/>
    <mergeCell ref="E8:G8"/>
    <mergeCell ref="I8:K8"/>
    <mergeCell ref="M8:O8"/>
    <mergeCell ref="Q8:S8"/>
    <mergeCell ref="A9:C9"/>
    <mergeCell ref="E9:G9"/>
    <mergeCell ref="I9:K9"/>
    <mergeCell ref="M9:O9"/>
    <mergeCell ref="Q9:S9"/>
    <mergeCell ref="A6:C6"/>
    <mergeCell ref="E6:G6"/>
    <mergeCell ref="I6:K6"/>
    <mergeCell ref="M6:O6"/>
    <mergeCell ref="Q6:S6"/>
    <mergeCell ref="A7:C7"/>
    <mergeCell ref="E7:G7"/>
    <mergeCell ref="I7:K7"/>
    <mergeCell ref="M7:O7"/>
    <mergeCell ref="Q7:S7"/>
    <mergeCell ref="A4:D4"/>
    <mergeCell ref="E4:H4"/>
    <mergeCell ref="I4:L4"/>
    <mergeCell ref="M4:P4"/>
    <mergeCell ref="Q4:T4"/>
    <mergeCell ref="A5:C5"/>
    <mergeCell ref="E5:G5"/>
    <mergeCell ref="I5:K5"/>
    <mergeCell ref="M5:O5"/>
    <mergeCell ref="Q5:S5"/>
  </mergeCells>
  <phoneticPr fontId="3" type="noConversion"/>
  <conditionalFormatting sqref="K54:K65536 M11 O54:O65536 K11 Q11 I54:I65536 S11 O11 Q54:Q65536 M54:M65536 I11 S54:S65536 M1:M4 N11:N13 I1:I4 Q1:Q4 T11:T13 R11:R13 J11:J13 J1:L3 P11:P13 R1:T3 N1:P3 L11:L13 M21 K21 Q21 S21 O21 I21 M14 N21:N23 I14 Q14 T21:T23 R21:R23 J21:J23 P21:P23 L21:L23 M31 K31 Q31 S31 O31 I31 M24 N31:N33 I24 Q24 T31:T33 R31:R33 J31:J33 P31:P33 L31:L33 M41 K41 Q41 S41 O41 I41 M34 N41:N43 I34 Q34 T41:T43 R41:R43 J41:J43 P41:P43 L41:L43 M51 K51 Q51 S51 O51 I51 M44 N51:N65536 I44 Q44 T51:T65536 R51:R65536 J51:J65536 P51:P65536 L51:L65536">
    <cfRule type="cellIs" dxfId="401" priority="266" stopIfTrue="1" operator="equal">
      <formula>0</formula>
    </cfRule>
  </conditionalFormatting>
  <conditionalFormatting sqref="R1:T3 N1:P3 J1:L3 F1:H3 B1:D3 B9:C13 D5:D13 B6:C7 A1:A1048576 E1:E1048576 I1:I1048576 M1:M1048576 Q1:Q1048576 F5:H13 J5:L13 N5:P13 R5:T13 B15:D23 F15:H23 J15:L23 N15:P23 R15:T23 B25:D33 F25:H33 J25:L33 N25:P33 R25:T33 B35:D43 F35:H43 J35:L43 N35:P43 R35:T43 B45:D65536 F45:H65536 J45:L65536 N45:P65536 R45:T65536">
    <cfRule type="cellIs" dxfId="400" priority="265" stopIfTrue="1" operator="equal">
      <formula>0</formula>
    </cfRule>
  </conditionalFormatting>
  <conditionalFormatting sqref="A4">
    <cfRule type="cellIs" dxfId="399" priority="264" stopIfTrue="1" operator="equal">
      <formula>0</formula>
    </cfRule>
  </conditionalFormatting>
  <conditionalFormatting sqref="A4">
    <cfRule type="cellIs" dxfId="398" priority="263" stopIfTrue="1" operator="equal">
      <formula>0</formula>
    </cfRule>
  </conditionalFormatting>
  <conditionalFormatting sqref="A4">
    <cfRule type="cellIs" dxfId="397" priority="262" stopIfTrue="1" operator="equal">
      <formula>0</formula>
    </cfRule>
  </conditionalFormatting>
  <conditionalFormatting sqref="A4">
    <cfRule type="cellIs" dxfId="396" priority="261" stopIfTrue="1" operator="equal">
      <formula>0</formula>
    </cfRule>
  </conditionalFormatting>
  <conditionalFormatting sqref="A4">
    <cfRule type="cellIs" dxfId="395" priority="260" stopIfTrue="1" operator="equal">
      <formula>0</formula>
    </cfRule>
  </conditionalFormatting>
  <conditionalFormatting sqref="A8">
    <cfRule type="cellIs" dxfId="394" priority="259" stopIfTrue="1" operator="equal">
      <formula>0</formula>
    </cfRule>
  </conditionalFormatting>
  <conditionalFormatting sqref="A8">
    <cfRule type="cellIs" dxfId="393" priority="258" stopIfTrue="1" operator="equal">
      <formula>0</formula>
    </cfRule>
  </conditionalFormatting>
  <conditionalFormatting sqref="A6:C6">
    <cfRule type="cellIs" dxfId="392" priority="257" stopIfTrue="1" operator="equal">
      <formula>0</formula>
    </cfRule>
  </conditionalFormatting>
  <conditionalFormatting sqref="A6">
    <cfRule type="cellIs" dxfId="391" priority="256" stopIfTrue="1" operator="equal">
      <formula>0</formula>
    </cfRule>
  </conditionalFormatting>
  <conditionalFormatting sqref="D8">
    <cfRule type="cellIs" dxfId="390" priority="255" stopIfTrue="1" operator="equal">
      <formula>0</formula>
    </cfRule>
  </conditionalFormatting>
  <conditionalFormatting sqref="D8">
    <cfRule type="cellIs" dxfId="389" priority="254" stopIfTrue="1" operator="equal">
      <formula>0</formula>
    </cfRule>
  </conditionalFormatting>
  <conditionalFormatting sqref="E8 I8 M8 Q8">
    <cfRule type="cellIs" dxfId="388" priority="253" stopIfTrue="1" operator="equal">
      <formula>0</formula>
    </cfRule>
  </conditionalFormatting>
  <conditionalFormatting sqref="E8 I8 M8 Q8">
    <cfRule type="cellIs" dxfId="387" priority="252" stopIfTrue="1" operator="equal">
      <formula>0</formula>
    </cfRule>
  </conditionalFormatting>
  <conditionalFormatting sqref="E6:G6 I6:K6 M6:O6 Q6:S6">
    <cfRule type="cellIs" dxfId="386" priority="251" stopIfTrue="1" operator="equal">
      <formula>0</formula>
    </cfRule>
  </conditionalFormatting>
  <conditionalFormatting sqref="E6 I6 M6 Q6">
    <cfRule type="cellIs" dxfId="385" priority="250" stopIfTrue="1" operator="equal">
      <formula>0</formula>
    </cfRule>
  </conditionalFormatting>
  <conditionalFormatting sqref="H8 L8 P8 T8">
    <cfRule type="cellIs" dxfId="384" priority="249" stopIfTrue="1" operator="equal">
      <formula>0</formula>
    </cfRule>
  </conditionalFormatting>
  <conditionalFormatting sqref="H8 L8 P8 T8">
    <cfRule type="cellIs" dxfId="383" priority="248" stopIfTrue="1" operator="equal">
      <formula>0</formula>
    </cfRule>
  </conditionalFormatting>
  <conditionalFormatting sqref="R12:R13 T12:T13 J12:J13 L12:L13 N12:N13 P12:P13">
    <cfRule type="cellIs" dxfId="382" priority="247" stopIfTrue="1" operator="equal">
      <formula>0</formula>
    </cfRule>
  </conditionalFormatting>
  <conditionalFormatting sqref="A12:T13">
    <cfRule type="cellIs" dxfId="381" priority="246" stopIfTrue="1" operator="equal">
      <formula>0</formula>
    </cfRule>
  </conditionalFormatting>
  <conditionalFormatting sqref="A12:T13">
    <cfRule type="cellIs" dxfId="380" priority="245" stopIfTrue="1" operator="equal">
      <formula>0</formula>
    </cfRule>
  </conditionalFormatting>
  <conditionalFormatting sqref="A14">
    <cfRule type="cellIs" dxfId="379" priority="244" stopIfTrue="1" operator="equal">
      <formula>0</formula>
    </cfRule>
  </conditionalFormatting>
  <conditionalFormatting sqref="A14">
    <cfRule type="cellIs" dxfId="378" priority="243" stopIfTrue="1" operator="equal">
      <formula>0</formula>
    </cfRule>
  </conditionalFormatting>
  <conditionalFormatting sqref="A14">
    <cfRule type="cellIs" dxfId="377" priority="242" stopIfTrue="1" operator="equal">
      <formula>0</formula>
    </cfRule>
  </conditionalFormatting>
  <conditionalFormatting sqref="A14">
    <cfRule type="cellIs" dxfId="376" priority="241" stopIfTrue="1" operator="equal">
      <formula>0</formula>
    </cfRule>
  </conditionalFormatting>
  <conditionalFormatting sqref="A14">
    <cfRule type="cellIs" dxfId="375" priority="240" stopIfTrue="1" operator="equal">
      <formula>0</formula>
    </cfRule>
  </conditionalFormatting>
  <conditionalFormatting sqref="A18">
    <cfRule type="cellIs" dxfId="374" priority="239" stopIfTrue="1" operator="equal">
      <formula>0</formula>
    </cfRule>
  </conditionalFormatting>
  <conditionalFormatting sqref="A18">
    <cfRule type="cellIs" dxfId="373" priority="238" stopIfTrue="1" operator="equal">
      <formula>0</formula>
    </cfRule>
  </conditionalFormatting>
  <conditionalFormatting sqref="A16:C16">
    <cfRule type="cellIs" dxfId="372" priority="237" stopIfTrue="1" operator="equal">
      <formula>0</formula>
    </cfRule>
  </conditionalFormatting>
  <conditionalFormatting sqref="A16">
    <cfRule type="cellIs" dxfId="371" priority="236" stopIfTrue="1" operator="equal">
      <formula>0</formula>
    </cfRule>
  </conditionalFormatting>
  <conditionalFormatting sqref="D18">
    <cfRule type="cellIs" dxfId="370" priority="235" stopIfTrue="1" operator="equal">
      <formula>0</formula>
    </cfRule>
  </conditionalFormatting>
  <conditionalFormatting sqref="D18">
    <cfRule type="cellIs" dxfId="369" priority="234" stopIfTrue="1" operator="equal">
      <formula>0</formula>
    </cfRule>
  </conditionalFormatting>
  <conditionalFormatting sqref="E18 I18 M18 Q18">
    <cfRule type="cellIs" dxfId="368" priority="233" stopIfTrue="1" operator="equal">
      <formula>0</formula>
    </cfRule>
  </conditionalFormatting>
  <conditionalFormatting sqref="E18 I18 M18 Q18">
    <cfRule type="cellIs" dxfId="367" priority="232" stopIfTrue="1" operator="equal">
      <formula>0</formula>
    </cfRule>
  </conditionalFormatting>
  <conditionalFormatting sqref="E16:G16 I16:K16 M16:O16 Q16:S16">
    <cfRule type="cellIs" dxfId="366" priority="231" stopIfTrue="1" operator="equal">
      <formula>0</formula>
    </cfRule>
  </conditionalFormatting>
  <conditionalFormatting sqref="E16 I16 M16 Q16">
    <cfRule type="cellIs" dxfId="365" priority="230" stopIfTrue="1" operator="equal">
      <formula>0</formula>
    </cfRule>
  </conditionalFormatting>
  <conditionalFormatting sqref="H18 L18 P18 T18">
    <cfRule type="cellIs" dxfId="364" priority="229" stopIfTrue="1" operator="equal">
      <formula>0</formula>
    </cfRule>
  </conditionalFormatting>
  <conditionalFormatting sqref="H18 L18 P18 T18">
    <cfRule type="cellIs" dxfId="363" priority="228" stopIfTrue="1" operator="equal">
      <formula>0</formula>
    </cfRule>
  </conditionalFormatting>
  <conditionalFormatting sqref="R22:R23 T22:T23 J22:J23 L22:L23 N22:N23 P22:P23">
    <cfRule type="cellIs" dxfId="362" priority="227" stopIfTrue="1" operator="equal">
      <formula>0</formula>
    </cfRule>
  </conditionalFormatting>
  <conditionalFormatting sqref="A22:T23">
    <cfRule type="cellIs" dxfId="361" priority="226" stopIfTrue="1" operator="equal">
      <formula>0</formula>
    </cfRule>
  </conditionalFormatting>
  <conditionalFormatting sqref="A22:T23">
    <cfRule type="cellIs" dxfId="360" priority="225" stopIfTrue="1" operator="equal">
      <formula>0</formula>
    </cfRule>
  </conditionalFormatting>
  <conditionalFormatting sqref="A24">
    <cfRule type="cellIs" dxfId="359" priority="224" stopIfTrue="1" operator="equal">
      <formula>0</formula>
    </cfRule>
  </conditionalFormatting>
  <conditionalFormatting sqref="A24">
    <cfRule type="cellIs" dxfId="358" priority="223" stopIfTrue="1" operator="equal">
      <formula>0</formula>
    </cfRule>
  </conditionalFormatting>
  <conditionalFormatting sqref="A24">
    <cfRule type="cellIs" dxfId="357" priority="222" stopIfTrue="1" operator="equal">
      <formula>0</formula>
    </cfRule>
  </conditionalFormatting>
  <conditionalFormatting sqref="A24">
    <cfRule type="cellIs" dxfId="356" priority="221" stopIfTrue="1" operator="equal">
      <formula>0</formula>
    </cfRule>
  </conditionalFormatting>
  <conditionalFormatting sqref="A24">
    <cfRule type="cellIs" dxfId="355" priority="220" stopIfTrue="1" operator="equal">
      <formula>0</formula>
    </cfRule>
  </conditionalFormatting>
  <conditionalFormatting sqref="A28">
    <cfRule type="cellIs" dxfId="354" priority="219" stopIfTrue="1" operator="equal">
      <formula>0</formula>
    </cfRule>
  </conditionalFormatting>
  <conditionalFormatting sqref="A28">
    <cfRule type="cellIs" dxfId="353" priority="218" stopIfTrue="1" operator="equal">
      <formula>0</formula>
    </cfRule>
  </conditionalFormatting>
  <conditionalFormatting sqref="A26:C26">
    <cfRule type="cellIs" dxfId="352" priority="217" stopIfTrue="1" operator="equal">
      <formula>0</formula>
    </cfRule>
  </conditionalFormatting>
  <conditionalFormatting sqref="A26">
    <cfRule type="cellIs" dxfId="351" priority="216" stopIfTrue="1" operator="equal">
      <formula>0</formula>
    </cfRule>
  </conditionalFormatting>
  <conditionalFormatting sqref="D28">
    <cfRule type="cellIs" dxfId="350" priority="215" stopIfTrue="1" operator="equal">
      <formula>0</formula>
    </cfRule>
  </conditionalFormatting>
  <conditionalFormatting sqref="D28">
    <cfRule type="cellIs" dxfId="349" priority="214" stopIfTrue="1" operator="equal">
      <formula>0</formula>
    </cfRule>
  </conditionalFormatting>
  <conditionalFormatting sqref="E28 I28 M28 Q28">
    <cfRule type="cellIs" dxfId="348" priority="213" stopIfTrue="1" operator="equal">
      <formula>0</formula>
    </cfRule>
  </conditionalFormatting>
  <conditionalFormatting sqref="E28 I28 M28 Q28">
    <cfRule type="cellIs" dxfId="347" priority="212" stopIfTrue="1" operator="equal">
      <formula>0</formula>
    </cfRule>
  </conditionalFormatting>
  <conditionalFormatting sqref="E26:G26 I26:K26 M26:O26 Q26:S26">
    <cfRule type="cellIs" dxfId="346" priority="211" stopIfTrue="1" operator="equal">
      <formula>0</formula>
    </cfRule>
  </conditionalFormatting>
  <conditionalFormatting sqref="E26 I26 M26 Q26">
    <cfRule type="cellIs" dxfId="345" priority="210" stopIfTrue="1" operator="equal">
      <formula>0</formula>
    </cfRule>
  </conditionalFormatting>
  <conditionalFormatting sqref="H28 L28 P28 T28">
    <cfRule type="cellIs" dxfId="344" priority="209" stopIfTrue="1" operator="equal">
      <formula>0</formula>
    </cfRule>
  </conditionalFormatting>
  <conditionalFormatting sqref="H28 L28 P28 T28">
    <cfRule type="cellIs" dxfId="343" priority="208" stopIfTrue="1" operator="equal">
      <formula>0</formula>
    </cfRule>
  </conditionalFormatting>
  <conditionalFormatting sqref="R32:R33 T32:T33 J32:J33 L32:L33 N32:N33 P32:P33">
    <cfRule type="cellIs" dxfId="342" priority="207" stopIfTrue="1" operator="equal">
      <formula>0</formula>
    </cfRule>
  </conditionalFormatting>
  <conditionalFormatting sqref="A32:T33">
    <cfRule type="cellIs" dxfId="341" priority="206" stopIfTrue="1" operator="equal">
      <formula>0</formula>
    </cfRule>
  </conditionalFormatting>
  <conditionalFormatting sqref="A32:T33">
    <cfRule type="cellIs" dxfId="340" priority="205" stopIfTrue="1" operator="equal">
      <formula>0</formula>
    </cfRule>
  </conditionalFormatting>
  <conditionalFormatting sqref="A34">
    <cfRule type="cellIs" dxfId="339" priority="204" stopIfTrue="1" operator="equal">
      <formula>0</formula>
    </cfRule>
  </conditionalFormatting>
  <conditionalFormatting sqref="A34">
    <cfRule type="cellIs" dxfId="338" priority="203" stopIfTrue="1" operator="equal">
      <formula>0</formula>
    </cfRule>
  </conditionalFormatting>
  <conditionalFormatting sqref="A34">
    <cfRule type="cellIs" dxfId="337" priority="202" stopIfTrue="1" operator="equal">
      <formula>0</formula>
    </cfRule>
  </conditionalFormatting>
  <conditionalFormatting sqref="A34">
    <cfRule type="cellIs" dxfId="336" priority="201" stopIfTrue="1" operator="equal">
      <formula>0</formula>
    </cfRule>
  </conditionalFormatting>
  <conditionalFormatting sqref="A34">
    <cfRule type="cellIs" dxfId="335" priority="200" stopIfTrue="1" operator="equal">
      <formula>0</formula>
    </cfRule>
  </conditionalFormatting>
  <conditionalFormatting sqref="A38">
    <cfRule type="cellIs" dxfId="334" priority="199" stopIfTrue="1" operator="equal">
      <formula>0</formula>
    </cfRule>
  </conditionalFormatting>
  <conditionalFormatting sqref="A38">
    <cfRule type="cellIs" dxfId="333" priority="198" stopIfTrue="1" operator="equal">
      <formula>0</formula>
    </cfRule>
  </conditionalFormatting>
  <conditionalFormatting sqref="A36:C36">
    <cfRule type="cellIs" dxfId="332" priority="197" stopIfTrue="1" operator="equal">
      <formula>0</formula>
    </cfRule>
  </conditionalFormatting>
  <conditionalFormatting sqref="A36">
    <cfRule type="cellIs" dxfId="331" priority="196" stopIfTrue="1" operator="equal">
      <formula>0</formula>
    </cfRule>
  </conditionalFormatting>
  <conditionalFormatting sqref="D38">
    <cfRule type="cellIs" dxfId="330" priority="195" stopIfTrue="1" operator="equal">
      <formula>0</formula>
    </cfRule>
  </conditionalFormatting>
  <conditionalFormatting sqref="D38">
    <cfRule type="cellIs" dxfId="329" priority="194" stopIfTrue="1" operator="equal">
      <formula>0</formula>
    </cfRule>
  </conditionalFormatting>
  <conditionalFormatting sqref="E38 I38 M38 Q38">
    <cfRule type="cellIs" dxfId="328" priority="193" stopIfTrue="1" operator="equal">
      <formula>0</formula>
    </cfRule>
  </conditionalFormatting>
  <conditionalFormatting sqref="E38 I38 M38 Q38">
    <cfRule type="cellIs" dxfId="327" priority="192" stopIfTrue="1" operator="equal">
      <formula>0</formula>
    </cfRule>
  </conditionalFormatting>
  <conditionalFormatting sqref="E36:G36 I36:K36 M36:O36 Q36:S36">
    <cfRule type="cellIs" dxfId="326" priority="191" stopIfTrue="1" operator="equal">
      <formula>0</formula>
    </cfRule>
  </conditionalFormatting>
  <conditionalFormatting sqref="E36 I36 M36 Q36">
    <cfRule type="cellIs" dxfId="325" priority="190" stopIfTrue="1" operator="equal">
      <formula>0</formula>
    </cfRule>
  </conditionalFormatting>
  <conditionalFormatting sqref="H38 L38 P38 T38">
    <cfRule type="cellIs" dxfId="324" priority="189" stopIfTrue="1" operator="equal">
      <formula>0</formula>
    </cfRule>
  </conditionalFormatting>
  <conditionalFormatting sqref="H38 L38 P38 T38">
    <cfRule type="cellIs" dxfId="323" priority="188" stopIfTrue="1" operator="equal">
      <formula>0</formula>
    </cfRule>
  </conditionalFormatting>
  <conditionalFormatting sqref="R42:R43 T42:T43 J42:J43 L42:L43 N42:N43 P42:P43">
    <cfRule type="cellIs" dxfId="322" priority="187" stopIfTrue="1" operator="equal">
      <formula>0</formula>
    </cfRule>
  </conditionalFormatting>
  <conditionalFormatting sqref="A42:T43">
    <cfRule type="cellIs" dxfId="321" priority="186" stopIfTrue="1" operator="equal">
      <formula>0</formula>
    </cfRule>
  </conditionalFormatting>
  <conditionalFormatting sqref="A42:T43">
    <cfRule type="cellIs" dxfId="320" priority="185" stopIfTrue="1" operator="equal">
      <formula>0</formula>
    </cfRule>
  </conditionalFormatting>
  <conditionalFormatting sqref="A44">
    <cfRule type="cellIs" dxfId="319" priority="184" stopIfTrue="1" operator="equal">
      <formula>0</formula>
    </cfRule>
  </conditionalFormatting>
  <conditionalFormatting sqref="A44">
    <cfRule type="cellIs" dxfId="318" priority="183" stopIfTrue="1" operator="equal">
      <formula>0</formula>
    </cfRule>
  </conditionalFormatting>
  <conditionalFormatting sqref="A44">
    <cfRule type="cellIs" dxfId="317" priority="182" stopIfTrue="1" operator="equal">
      <formula>0</formula>
    </cfRule>
  </conditionalFormatting>
  <conditionalFormatting sqref="A44">
    <cfRule type="cellIs" dxfId="316" priority="181" stopIfTrue="1" operator="equal">
      <formula>0</formula>
    </cfRule>
  </conditionalFormatting>
  <conditionalFormatting sqref="A44">
    <cfRule type="cellIs" dxfId="315" priority="180" stopIfTrue="1" operator="equal">
      <formula>0</formula>
    </cfRule>
  </conditionalFormatting>
  <conditionalFormatting sqref="A48">
    <cfRule type="cellIs" dxfId="314" priority="179" stopIfTrue="1" operator="equal">
      <formula>0</formula>
    </cfRule>
  </conditionalFormatting>
  <conditionalFormatting sqref="A48">
    <cfRule type="cellIs" dxfId="313" priority="178" stopIfTrue="1" operator="equal">
      <formula>0</formula>
    </cfRule>
  </conditionalFormatting>
  <conditionalFormatting sqref="A46:C46">
    <cfRule type="cellIs" dxfId="312" priority="177" stopIfTrue="1" operator="equal">
      <formula>0</formula>
    </cfRule>
  </conditionalFormatting>
  <conditionalFormatting sqref="A46">
    <cfRule type="cellIs" dxfId="311" priority="176" stopIfTrue="1" operator="equal">
      <formula>0</formula>
    </cfRule>
  </conditionalFormatting>
  <conditionalFormatting sqref="D48">
    <cfRule type="cellIs" dxfId="310" priority="175" stopIfTrue="1" operator="equal">
      <formula>0</formula>
    </cfRule>
  </conditionalFormatting>
  <conditionalFormatting sqref="D48">
    <cfRule type="cellIs" dxfId="309" priority="174" stopIfTrue="1" operator="equal">
      <formula>0</formula>
    </cfRule>
  </conditionalFormatting>
  <conditionalFormatting sqref="E48 I48 M48 Q48">
    <cfRule type="cellIs" dxfId="308" priority="173" stopIfTrue="1" operator="equal">
      <formula>0</formula>
    </cfRule>
  </conditionalFormatting>
  <conditionalFormatting sqref="E48 I48 M48 Q48">
    <cfRule type="cellIs" dxfId="307" priority="172" stopIfTrue="1" operator="equal">
      <formula>0</formula>
    </cfRule>
  </conditionalFormatting>
  <conditionalFormatting sqref="E46:G46 I46:K46 M46:O46 Q46:S46">
    <cfRule type="cellIs" dxfId="306" priority="171" stopIfTrue="1" operator="equal">
      <formula>0</formula>
    </cfRule>
  </conditionalFormatting>
  <conditionalFormatting sqref="E46 I46 M46 Q46">
    <cfRule type="cellIs" dxfId="305" priority="170" stopIfTrue="1" operator="equal">
      <formula>0</formula>
    </cfRule>
  </conditionalFormatting>
  <conditionalFormatting sqref="H48 L48 P48 T48">
    <cfRule type="cellIs" dxfId="304" priority="169" stopIfTrue="1" operator="equal">
      <formula>0</formula>
    </cfRule>
  </conditionalFormatting>
  <conditionalFormatting sqref="H48 L48 P48 T48">
    <cfRule type="cellIs" dxfId="303" priority="168" stopIfTrue="1" operator="equal">
      <formula>0</formula>
    </cfRule>
  </conditionalFormatting>
  <conditionalFormatting sqref="R52:R53 T52:T53 J52:J53 L52:L53 N52:N53 P52:P53">
    <cfRule type="cellIs" dxfId="302" priority="167" stopIfTrue="1" operator="equal">
      <formula>0</formula>
    </cfRule>
  </conditionalFormatting>
  <conditionalFormatting sqref="A52:T53">
    <cfRule type="cellIs" dxfId="301" priority="166" stopIfTrue="1" operator="equal">
      <formula>0</formula>
    </cfRule>
  </conditionalFormatting>
  <conditionalFormatting sqref="A52:T53">
    <cfRule type="cellIs" dxfId="300" priority="165" stopIfTrue="1" operator="equal">
      <formula>0</formula>
    </cfRule>
  </conditionalFormatting>
  <conditionalFormatting sqref="H8">
    <cfRule type="cellIs" dxfId="299" priority="164" stopIfTrue="1" operator="equal">
      <formula>0</formula>
    </cfRule>
  </conditionalFormatting>
  <conditionalFormatting sqref="H8">
    <cfRule type="cellIs" dxfId="298" priority="163" stopIfTrue="1" operator="equal">
      <formula>0</formula>
    </cfRule>
  </conditionalFormatting>
  <conditionalFormatting sqref="L8">
    <cfRule type="cellIs" dxfId="297" priority="162" stopIfTrue="1" operator="equal">
      <formula>0</formula>
    </cfRule>
  </conditionalFormatting>
  <conditionalFormatting sqref="L8">
    <cfRule type="cellIs" dxfId="296" priority="161" stopIfTrue="1" operator="equal">
      <formula>0</formula>
    </cfRule>
  </conditionalFormatting>
  <conditionalFormatting sqref="P8">
    <cfRule type="cellIs" dxfId="295" priority="160" stopIfTrue="1" operator="equal">
      <formula>0</formula>
    </cfRule>
  </conditionalFormatting>
  <conditionalFormatting sqref="P8">
    <cfRule type="cellIs" dxfId="294" priority="159" stopIfTrue="1" operator="equal">
      <formula>0</formula>
    </cfRule>
  </conditionalFormatting>
  <conditionalFormatting sqref="T8">
    <cfRule type="cellIs" dxfId="293" priority="158" stopIfTrue="1" operator="equal">
      <formula>0</formula>
    </cfRule>
  </conditionalFormatting>
  <conditionalFormatting sqref="T8">
    <cfRule type="cellIs" dxfId="292" priority="157" stopIfTrue="1" operator="equal">
      <formula>0</formula>
    </cfRule>
  </conditionalFormatting>
  <conditionalFormatting sqref="D18">
    <cfRule type="cellIs" dxfId="291" priority="156" stopIfTrue="1" operator="equal">
      <formula>0</formula>
    </cfRule>
  </conditionalFormatting>
  <conditionalFormatting sqref="D18">
    <cfRule type="cellIs" dxfId="290" priority="155" stopIfTrue="1" operator="equal">
      <formula>0</formula>
    </cfRule>
  </conditionalFormatting>
  <conditionalFormatting sqref="H18">
    <cfRule type="cellIs" dxfId="289" priority="154" stopIfTrue="1" operator="equal">
      <formula>0</formula>
    </cfRule>
  </conditionalFormatting>
  <conditionalFormatting sqref="H18">
    <cfRule type="cellIs" dxfId="288" priority="153" stopIfTrue="1" operator="equal">
      <formula>0</formula>
    </cfRule>
  </conditionalFormatting>
  <conditionalFormatting sqref="H18">
    <cfRule type="cellIs" dxfId="287" priority="152" stopIfTrue="1" operator="equal">
      <formula>0</formula>
    </cfRule>
  </conditionalFormatting>
  <conditionalFormatting sqref="H18">
    <cfRule type="cellIs" dxfId="286" priority="151" stopIfTrue="1" operator="equal">
      <formula>0</formula>
    </cfRule>
  </conditionalFormatting>
  <conditionalFormatting sqref="H18">
    <cfRule type="cellIs" dxfId="285" priority="150" stopIfTrue="1" operator="equal">
      <formula>0</formula>
    </cfRule>
  </conditionalFormatting>
  <conditionalFormatting sqref="H18">
    <cfRule type="cellIs" dxfId="284" priority="149" stopIfTrue="1" operator="equal">
      <formula>0</formula>
    </cfRule>
  </conditionalFormatting>
  <conditionalFormatting sqref="H18">
    <cfRule type="cellIs" dxfId="283" priority="148" stopIfTrue="1" operator="equal">
      <formula>0</formula>
    </cfRule>
  </conditionalFormatting>
  <conditionalFormatting sqref="H18">
    <cfRule type="cellIs" dxfId="282" priority="147" stopIfTrue="1" operator="equal">
      <formula>0</formula>
    </cfRule>
  </conditionalFormatting>
  <conditionalFormatting sqref="L18">
    <cfRule type="cellIs" dxfId="281" priority="146" stopIfTrue="1" operator="equal">
      <formula>0</formula>
    </cfRule>
  </conditionalFormatting>
  <conditionalFormatting sqref="L18">
    <cfRule type="cellIs" dxfId="280" priority="145" stopIfTrue="1" operator="equal">
      <formula>0</formula>
    </cfRule>
  </conditionalFormatting>
  <conditionalFormatting sqref="L18">
    <cfRule type="cellIs" dxfId="279" priority="144" stopIfTrue="1" operator="equal">
      <formula>0</formula>
    </cfRule>
  </conditionalFormatting>
  <conditionalFormatting sqref="L18">
    <cfRule type="cellIs" dxfId="278" priority="143" stopIfTrue="1" operator="equal">
      <formula>0</formula>
    </cfRule>
  </conditionalFormatting>
  <conditionalFormatting sqref="P18">
    <cfRule type="cellIs" dxfId="277" priority="142" stopIfTrue="1" operator="equal">
      <formula>0</formula>
    </cfRule>
  </conditionalFormatting>
  <conditionalFormatting sqref="P18">
    <cfRule type="cellIs" dxfId="276" priority="141" stopIfTrue="1" operator="equal">
      <formula>0</formula>
    </cfRule>
  </conditionalFormatting>
  <conditionalFormatting sqref="P18">
    <cfRule type="cellIs" dxfId="275" priority="140" stopIfTrue="1" operator="equal">
      <formula>0</formula>
    </cfRule>
  </conditionalFormatting>
  <conditionalFormatting sqref="P18">
    <cfRule type="cellIs" dxfId="274" priority="139" stopIfTrue="1" operator="equal">
      <formula>0</formula>
    </cfRule>
  </conditionalFormatting>
  <conditionalFormatting sqref="T18">
    <cfRule type="cellIs" dxfId="273" priority="138" stopIfTrue="1" operator="equal">
      <formula>0</formula>
    </cfRule>
  </conditionalFormatting>
  <conditionalFormatting sqref="T18">
    <cfRule type="cellIs" dxfId="272" priority="137" stopIfTrue="1" operator="equal">
      <formula>0</formula>
    </cfRule>
  </conditionalFormatting>
  <conditionalFormatting sqref="T18">
    <cfRule type="cellIs" dxfId="271" priority="136" stopIfTrue="1" operator="equal">
      <formula>0</formula>
    </cfRule>
  </conditionalFormatting>
  <conditionalFormatting sqref="T18">
    <cfRule type="cellIs" dxfId="270" priority="135" stopIfTrue="1" operator="equal">
      <formula>0</formula>
    </cfRule>
  </conditionalFormatting>
  <conditionalFormatting sqref="T18">
    <cfRule type="cellIs" dxfId="269" priority="134" stopIfTrue="1" operator="equal">
      <formula>0</formula>
    </cfRule>
  </conditionalFormatting>
  <conditionalFormatting sqref="T18">
    <cfRule type="cellIs" dxfId="268" priority="133" stopIfTrue="1" operator="equal">
      <formula>0</formula>
    </cfRule>
  </conditionalFormatting>
  <conditionalFormatting sqref="T18">
    <cfRule type="cellIs" dxfId="267" priority="132" stopIfTrue="1" operator="equal">
      <formula>0</formula>
    </cfRule>
  </conditionalFormatting>
  <conditionalFormatting sqref="T18">
    <cfRule type="cellIs" dxfId="266" priority="131" stopIfTrue="1" operator="equal">
      <formula>0</formula>
    </cfRule>
  </conditionalFormatting>
  <conditionalFormatting sqref="D28">
    <cfRule type="cellIs" dxfId="265" priority="130" stopIfTrue="1" operator="equal">
      <formula>0</formula>
    </cfRule>
  </conditionalFormatting>
  <conditionalFormatting sqref="D28">
    <cfRule type="cellIs" dxfId="264" priority="129" stopIfTrue="1" operator="equal">
      <formula>0</formula>
    </cfRule>
  </conditionalFormatting>
  <conditionalFormatting sqref="D28">
    <cfRule type="cellIs" dxfId="263" priority="128" stopIfTrue="1" operator="equal">
      <formula>0</formula>
    </cfRule>
  </conditionalFormatting>
  <conditionalFormatting sqref="D28">
    <cfRule type="cellIs" dxfId="262" priority="127" stopIfTrue="1" operator="equal">
      <formula>0</formula>
    </cfRule>
  </conditionalFormatting>
  <conditionalFormatting sqref="H28">
    <cfRule type="cellIs" dxfId="261" priority="126" stopIfTrue="1" operator="equal">
      <formula>0</formula>
    </cfRule>
  </conditionalFormatting>
  <conditionalFormatting sqref="H28">
    <cfRule type="cellIs" dxfId="260" priority="125" stopIfTrue="1" operator="equal">
      <formula>0</formula>
    </cfRule>
  </conditionalFormatting>
  <conditionalFormatting sqref="H28">
    <cfRule type="cellIs" dxfId="259" priority="124" stopIfTrue="1" operator="equal">
      <formula>0</formula>
    </cfRule>
  </conditionalFormatting>
  <conditionalFormatting sqref="H28">
    <cfRule type="cellIs" dxfId="258" priority="123" stopIfTrue="1" operator="equal">
      <formula>0</formula>
    </cfRule>
  </conditionalFormatting>
  <conditionalFormatting sqref="H28">
    <cfRule type="cellIs" dxfId="257" priority="122" stopIfTrue="1" operator="equal">
      <formula>0</formula>
    </cfRule>
  </conditionalFormatting>
  <conditionalFormatting sqref="H28">
    <cfRule type="cellIs" dxfId="256" priority="121" stopIfTrue="1" operator="equal">
      <formula>0</formula>
    </cfRule>
  </conditionalFormatting>
  <conditionalFormatting sqref="H28">
    <cfRule type="cellIs" dxfId="255" priority="120" stopIfTrue="1" operator="equal">
      <formula>0</formula>
    </cfRule>
  </conditionalFormatting>
  <conditionalFormatting sqref="H28">
    <cfRule type="cellIs" dxfId="254" priority="119" stopIfTrue="1" operator="equal">
      <formula>0</formula>
    </cfRule>
  </conditionalFormatting>
  <conditionalFormatting sqref="H28">
    <cfRule type="cellIs" dxfId="253" priority="118" stopIfTrue="1" operator="equal">
      <formula>0</formula>
    </cfRule>
  </conditionalFormatting>
  <conditionalFormatting sqref="H28">
    <cfRule type="cellIs" dxfId="252" priority="117" stopIfTrue="1" operator="equal">
      <formula>0</formula>
    </cfRule>
  </conditionalFormatting>
  <conditionalFormatting sqref="L28">
    <cfRule type="cellIs" dxfId="251" priority="116" stopIfTrue="1" operator="equal">
      <formula>0</formula>
    </cfRule>
  </conditionalFormatting>
  <conditionalFormatting sqref="L28">
    <cfRule type="cellIs" dxfId="250" priority="115" stopIfTrue="1" operator="equal">
      <formula>0</formula>
    </cfRule>
  </conditionalFormatting>
  <conditionalFormatting sqref="L28">
    <cfRule type="cellIs" dxfId="249" priority="114" stopIfTrue="1" operator="equal">
      <formula>0</formula>
    </cfRule>
  </conditionalFormatting>
  <conditionalFormatting sqref="L28">
    <cfRule type="cellIs" dxfId="248" priority="113" stopIfTrue="1" operator="equal">
      <formula>0</formula>
    </cfRule>
  </conditionalFormatting>
  <conditionalFormatting sqref="L28">
    <cfRule type="cellIs" dxfId="247" priority="112" stopIfTrue="1" operator="equal">
      <formula>0</formula>
    </cfRule>
  </conditionalFormatting>
  <conditionalFormatting sqref="L28">
    <cfRule type="cellIs" dxfId="246" priority="111" stopIfTrue="1" operator="equal">
      <formula>0</formula>
    </cfRule>
  </conditionalFormatting>
  <conditionalFormatting sqref="P28">
    <cfRule type="cellIs" dxfId="245" priority="110" stopIfTrue="1" operator="equal">
      <formula>0</formula>
    </cfRule>
  </conditionalFormatting>
  <conditionalFormatting sqref="P28">
    <cfRule type="cellIs" dxfId="244" priority="109" stopIfTrue="1" operator="equal">
      <formula>0</formula>
    </cfRule>
  </conditionalFormatting>
  <conditionalFormatting sqref="P28">
    <cfRule type="cellIs" dxfId="243" priority="108" stopIfTrue="1" operator="equal">
      <formula>0</formula>
    </cfRule>
  </conditionalFormatting>
  <conditionalFormatting sqref="P28">
    <cfRule type="cellIs" dxfId="242" priority="107" stopIfTrue="1" operator="equal">
      <formula>0</formula>
    </cfRule>
  </conditionalFormatting>
  <conditionalFormatting sqref="P28">
    <cfRule type="cellIs" dxfId="241" priority="106" stopIfTrue="1" operator="equal">
      <formula>0</formula>
    </cfRule>
  </conditionalFormatting>
  <conditionalFormatting sqref="P28">
    <cfRule type="cellIs" dxfId="240" priority="105" stopIfTrue="1" operator="equal">
      <formula>0</formula>
    </cfRule>
  </conditionalFormatting>
  <conditionalFormatting sqref="T28">
    <cfRule type="cellIs" dxfId="239" priority="104" stopIfTrue="1" operator="equal">
      <formula>0</formula>
    </cfRule>
  </conditionalFormatting>
  <conditionalFormatting sqref="T28">
    <cfRule type="cellIs" dxfId="238" priority="103" stopIfTrue="1" operator="equal">
      <formula>0</formula>
    </cfRule>
  </conditionalFormatting>
  <conditionalFormatting sqref="T28">
    <cfRule type="cellIs" dxfId="237" priority="102" stopIfTrue="1" operator="equal">
      <formula>0</formula>
    </cfRule>
  </conditionalFormatting>
  <conditionalFormatting sqref="T28">
    <cfRule type="cellIs" dxfId="236" priority="101" stopIfTrue="1" operator="equal">
      <formula>0</formula>
    </cfRule>
  </conditionalFormatting>
  <conditionalFormatting sqref="T28">
    <cfRule type="cellIs" dxfId="235" priority="100" stopIfTrue="1" operator="equal">
      <formula>0</formula>
    </cfRule>
  </conditionalFormatting>
  <conditionalFormatting sqref="T28">
    <cfRule type="cellIs" dxfId="234" priority="99" stopIfTrue="1" operator="equal">
      <formula>0</formula>
    </cfRule>
  </conditionalFormatting>
  <conditionalFormatting sqref="T28">
    <cfRule type="cellIs" dxfId="233" priority="98" stopIfTrue="1" operator="equal">
      <formula>0</formula>
    </cfRule>
  </conditionalFormatting>
  <conditionalFormatting sqref="T28">
    <cfRule type="cellIs" dxfId="232" priority="97" stopIfTrue="1" operator="equal">
      <formula>0</formula>
    </cfRule>
  </conditionalFormatting>
  <conditionalFormatting sqref="T28">
    <cfRule type="cellIs" dxfId="231" priority="96" stopIfTrue="1" operator="equal">
      <formula>0</formula>
    </cfRule>
  </conditionalFormatting>
  <conditionalFormatting sqref="T28">
    <cfRule type="cellIs" dxfId="230" priority="95" stopIfTrue="1" operator="equal">
      <formula>0</formula>
    </cfRule>
  </conditionalFormatting>
  <conditionalFormatting sqref="D38">
    <cfRule type="cellIs" dxfId="229" priority="94" stopIfTrue="1" operator="equal">
      <formula>0</formula>
    </cfRule>
  </conditionalFormatting>
  <conditionalFormatting sqref="D38">
    <cfRule type="cellIs" dxfId="228" priority="93" stopIfTrue="1" operator="equal">
      <formula>0</formula>
    </cfRule>
  </conditionalFormatting>
  <conditionalFormatting sqref="D38">
    <cfRule type="cellIs" dxfId="227" priority="92" stopIfTrue="1" operator="equal">
      <formula>0</formula>
    </cfRule>
  </conditionalFormatting>
  <conditionalFormatting sqref="D38">
    <cfRule type="cellIs" dxfId="226" priority="91" stopIfTrue="1" operator="equal">
      <formula>0</formula>
    </cfRule>
  </conditionalFormatting>
  <conditionalFormatting sqref="D38">
    <cfRule type="cellIs" dxfId="225" priority="90" stopIfTrue="1" operator="equal">
      <formula>0</formula>
    </cfRule>
  </conditionalFormatting>
  <conditionalFormatting sqref="D38">
    <cfRule type="cellIs" dxfId="224" priority="89" stopIfTrue="1" operator="equal">
      <formula>0</formula>
    </cfRule>
  </conditionalFormatting>
  <conditionalFormatting sqref="H38">
    <cfRule type="cellIs" dxfId="223" priority="88" stopIfTrue="1" operator="equal">
      <formula>0</formula>
    </cfRule>
  </conditionalFormatting>
  <conditionalFormatting sqref="H38">
    <cfRule type="cellIs" dxfId="222" priority="87" stopIfTrue="1" operator="equal">
      <formula>0</formula>
    </cfRule>
  </conditionalFormatting>
  <conditionalFormatting sqref="H38">
    <cfRule type="cellIs" dxfId="221" priority="86" stopIfTrue="1" operator="equal">
      <formula>0</formula>
    </cfRule>
  </conditionalFormatting>
  <conditionalFormatting sqref="H38">
    <cfRule type="cellIs" dxfId="220" priority="85" stopIfTrue="1" operator="equal">
      <formula>0</formula>
    </cfRule>
  </conditionalFormatting>
  <conditionalFormatting sqref="H38">
    <cfRule type="cellIs" dxfId="219" priority="84" stopIfTrue="1" operator="equal">
      <formula>0</formula>
    </cfRule>
  </conditionalFormatting>
  <conditionalFormatting sqref="H38">
    <cfRule type="cellIs" dxfId="218" priority="83" stopIfTrue="1" operator="equal">
      <formula>0</formula>
    </cfRule>
  </conditionalFormatting>
  <conditionalFormatting sqref="H38">
    <cfRule type="cellIs" dxfId="217" priority="82" stopIfTrue="1" operator="equal">
      <formula>0</formula>
    </cfRule>
  </conditionalFormatting>
  <conditionalFormatting sqref="H38">
    <cfRule type="cellIs" dxfId="216" priority="81" stopIfTrue="1" operator="equal">
      <formula>0</formula>
    </cfRule>
  </conditionalFormatting>
  <conditionalFormatting sqref="H38">
    <cfRule type="cellIs" dxfId="215" priority="80" stopIfTrue="1" operator="equal">
      <formula>0</formula>
    </cfRule>
  </conditionalFormatting>
  <conditionalFormatting sqref="H38">
    <cfRule type="cellIs" dxfId="214" priority="79" stopIfTrue="1" operator="equal">
      <formula>0</formula>
    </cfRule>
  </conditionalFormatting>
  <conditionalFormatting sqref="H38">
    <cfRule type="cellIs" dxfId="213" priority="78" stopIfTrue="1" operator="equal">
      <formula>0</formula>
    </cfRule>
  </conditionalFormatting>
  <conditionalFormatting sqref="H38">
    <cfRule type="cellIs" dxfId="212" priority="77" stopIfTrue="1" operator="equal">
      <formula>0</formula>
    </cfRule>
  </conditionalFormatting>
  <conditionalFormatting sqref="L38">
    <cfRule type="cellIs" dxfId="211" priority="76" stopIfTrue="1" operator="equal">
      <formula>0</formula>
    </cfRule>
  </conditionalFormatting>
  <conditionalFormatting sqref="L38">
    <cfRule type="cellIs" dxfId="210" priority="75" stopIfTrue="1" operator="equal">
      <formula>0</formula>
    </cfRule>
  </conditionalFormatting>
  <conditionalFormatting sqref="L38">
    <cfRule type="cellIs" dxfId="209" priority="74" stopIfTrue="1" operator="equal">
      <formula>0</formula>
    </cfRule>
  </conditionalFormatting>
  <conditionalFormatting sqref="L38">
    <cfRule type="cellIs" dxfId="208" priority="73" stopIfTrue="1" operator="equal">
      <formula>0</formula>
    </cfRule>
  </conditionalFormatting>
  <conditionalFormatting sqref="L38">
    <cfRule type="cellIs" dxfId="207" priority="72" stopIfTrue="1" operator="equal">
      <formula>0</formula>
    </cfRule>
  </conditionalFormatting>
  <conditionalFormatting sqref="L38">
    <cfRule type="cellIs" dxfId="206" priority="71" stopIfTrue="1" operator="equal">
      <formula>0</formula>
    </cfRule>
  </conditionalFormatting>
  <conditionalFormatting sqref="L38">
    <cfRule type="cellIs" dxfId="205" priority="70" stopIfTrue="1" operator="equal">
      <formula>0</formula>
    </cfRule>
  </conditionalFormatting>
  <conditionalFormatting sqref="L38">
    <cfRule type="cellIs" dxfId="204" priority="69" stopIfTrue="1" operator="equal">
      <formula>0</formula>
    </cfRule>
  </conditionalFormatting>
  <conditionalFormatting sqref="P38">
    <cfRule type="cellIs" dxfId="203" priority="68" stopIfTrue="1" operator="equal">
      <formula>0</formula>
    </cfRule>
  </conditionalFormatting>
  <conditionalFormatting sqref="P38">
    <cfRule type="cellIs" dxfId="202" priority="67" stopIfTrue="1" operator="equal">
      <formula>0</formula>
    </cfRule>
  </conditionalFormatting>
  <conditionalFormatting sqref="P38">
    <cfRule type="cellIs" dxfId="201" priority="66" stopIfTrue="1" operator="equal">
      <formula>0</formula>
    </cfRule>
  </conditionalFormatting>
  <conditionalFormatting sqref="P38">
    <cfRule type="cellIs" dxfId="200" priority="65" stopIfTrue="1" operator="equal">
      <formula>0</formula>
    </cfRule>
  </conditionalFormatting>
  <conditionalFormatting sqref="P38">
    <cfRule type="cellIs" dxfId="199" priority="64" stopIfTrue="1" operator="equal">
      <formula>0</formula>
    </cfRule>
  </conditionalFormatting>
  <conditionalFormatting sqref="P38">
    <cfRule type="cellIs" dxfId="198" priority="63" stopIfTrue="1" operator="equal">
      <formula>0</formula>
    </cfRule>
  </conditionalFormatting>
  <conditionalFormatting sqref="P38">
    <cfRule type="cellIs" dxfId="197" priority="62" stopIfTrue="1" operator="equal">
      <formula>0</formula>
    </cfRule>
  </conditionalFormatting>
  <conditionalFormatting sqref="P38">
    <cfRule type="cellIs" dxfId="196" priority="61" stopIfTrue="1" operator="equal">
      <formula>0</formula>
    </cfRule>
  </conditionalFormatting>
  <conditionalFormatting sqref="T38">
    <cfRule type="cellIs" dxfId="195" priority="60" stopIfTrue="1" operator="equal">
      <formula>0</formula>
    </cfRule>
  </conditionalFormatting>
  <conditionalFormatting sqref="T38">
    <cfRule type="cellIs" dxfId="194" priority="59" stopIfTrue="1" operator="equal">
      <formula>0</formula>
    </cfRule>
  </conditionalFormatting>
  <conditionalFormatting sqref="T38">
    <cfRule type="cellIs" dxfId="193" priority="58" stopIfTrue="1" operator="equal">
      <formula>0</formula>
    </cfRule>
  </conditionalFormatting>
  <conditionalFormatting sqref="T38">
    <cfRule type="cellIs" dxfId="192" priority="57" stopIfTrue="1" operator="equal">
      <formula>0</formula>
    </cfRule>
  </conditionalFormatting>
  <conditionalFormatting sqref="T38">
    <cfRule type="cellIs" dxfId="191" priority="56" stopIfTrue="1" operator="equal">
      <formula>0</formula>
    </cfRule>
  </conditionalFormatting>
  <conditionalFormatting sqref="T38">
    <cfRule type="cellIs" dxfId="190" priority="55" stopIfTrue="1" operator="equal">
      <formula>0</formula>
    </cfRule>
  </conditionalFormatting>
  <conditionalFormatting sqref="T38">
    <cfRule type="cellIs" dxfId="189" priority="54" stopIfTrue="1" operator="equal">
      <formula>0</formula>
    </cfRule>
  </conditionalFormatting>
  <conditionalFormatting sqref="T38">
    <cfRule type="cellIs" dxfId="188" priority="53" stopIfTrue="1" operator="equal">
      <formula>0</formula>
    </cfRule>
  </conditionalFormatting>
  <conditionalFormatting sqref="T38">
    <cfRule type="cellIs" dxfId="187" priority="52" stopIfTrue="1" operator="equal">
      <formula>0</formula>
    </cfRule>
  </conditionalFormatting>
  <conditionalFormatting sqref="T38">
    <cfRule type="cellIs" dxfId="186" priority="51" stopIfTrue="1" operator="equal">
      <formula>0</formula>
    </cfRule>
  </conditionalFormatting>
  <conditionalFormatting sqref="T38">
    <cfRule type="cellIs" dxfId="185" priority="50" stopIfTrue="1" operator="equal">
      <formula>0</formula>
    </cfRule>
  </conditionalFormatting>
  <conditionalFormatting sqref="T38">
    <cfRule type="cellIs" dxfId="184" priority="49" stopIfTrue="1" operator="equal">
      <formula>0</formula>
    </cfRule>
  </conditionalFormatting>
  <conditionalFormatting sqref="D48">
    <cfRule type="cellIs" dxfId="183" priority="48" stopIfTrue="1" operator="equal">
      <formula>0</formula>
    </cfRule>
  </conditionalFormatting>
  <conditionalFormatting sqref="D48">
    <cfRule type="cellIs" dxfId="182" priority="47" stopIfTrue="1" operator="equal">
      <formula>0</formula>
    </cfRule>
  </conditionalFormatting>
  <conditionalFormatting sqref="D48">
    <cfRule type="cellIs" dxfId="181" priority="46" stopIfTrue="1" operator="equal">
      <formula>0</formula>
    </cfRule>
  </conditionalFormatting>
  <conditionalFormatting sqref="D48">
    <cfRule type="cellIs" dxfId="180" priority="45" stopIfTrue="1" operator="equal">
      <formula>0</formula>
    </cfRule>
  </conditionalFormatting>
  <conditionalFormatting sqref="D48">
    <cfRule type="cellIs" dxfId="179" priority="44" stopIfTrue="1" operator="equal">
      <formula>0</formula>
    </cfRule>
  </conditionalFormatting>
  <conditionalFormatting sqref="D48">
    <cfRule type="cellIs" dxfId="178" priority="43" stopIfTrue="1" operator="equal">
      <formula>0</formula>
    </cfRule>
  </conditionalFormatting>
  <conditionalFormatting sqref="D48">
    <cfRule type="cellIs" dxfId="177" priority="42" stopIfTrue="1" operator="equal">
      <formula>0</formula>
    </cfRule>
  </conditionalFormatting>
  <conditionalFormatting sqref="D48">
    <cfRule type="cellIs" dxfId="176" priority="41" stopIfTrue="1" operator="equal">
      <formula>0</formula>
    </cfRule>
  </conditionalFormatting>
  <conditionalFormatting sqref="H48">
    <cfRule type="cellIs" dxfId="175" priority="40" stopIfTrue="1" operator="equal">
      <formula>0</formula>
    </cfRule>
  </conditionalFormatting>
  <conditionalFormatting sqref="H48">
    <cfRule type="cellIs" dxfId="174" priority="39" stopIfTrue="1" operator="equal">
      <formula>0</formula>
    </cfRule>
  </conditionalFormatting>
  <conditionalFormatting sqref="H48">
    <cfRule type="cellIs" dxfId="173" priority="38" stopIfTrue="1" operator="equal">
      <formula>0</formula>
    </cfRule>
  </conditionalFormatting>
  <conditionalFormatting sqref="H48">
    <cfRule type="cellIs" dxfId="172" priority="37" stopIfTrue="1" operator="equal">
      <formula>0</formula>
    </cfRule>
  </conditionalFormatting>
  <conditionalFormatting sqref="H48">
    <cfRule type="cellIs" dxfId="171" priority="36" stopIfTrue="1" operator="equal">
      <formula>0</formula>
    </cfRule>
  </conditionalFormatting>
  <conditionalFormatting sqref="H48">
    <cfRule type="cellIs" dxfId="170" priority="35" stopIfTrue="1" operator="equal">
      <formula>0</formula>
    </cfRule>
  </conditionalFormatting>
  <conditionalFormatting sqref="H48">
    <cfRule type="cellIs" dxfId="169" priority="34" stopIfTrue="1" operator="equal">
      <formula>0</formula>
    </cfRule>
  </conditionalFormatting>
  <conditionalFormatting sqref="H48">
    <cfRule type="cellIs" dxfId="168" priority="33" stopIfTrue="1" operator="equal">
      <formula>0</formula>
    </cfRule>
  </conditionalFormatting>
  <conditionalFormatting sqref="H48">
    <cfRule type="cellIs" dxfId="167" priority="32" stopIfTrue="1" operator="equal">
      <formula>0</formula>
    </cfRule>
  </conditionalFormatting>
  <conditionalFormatting sqref="H48">
    <cfRule type="cellIs" dxfId="166" priority="31" stopIfTrue="1" operator="equal">
      <formula>0</formula>
    </cfRule>
  </conditionalFormatting>
  <conditionalFormatting sqref="L48">
    <cfRule type="cellIs" dxfId="165" priority="30" stopIfTrue="1" operator="equal">
      <formula>0</formula>
    </cfRule>
  </conditionalFormatting>
  <conditionalFormatting sqref="L48">
    <cfRule type="cellIs" dxfId="164" priority="29" stopIfTrue="1" operator="equal">
      <formula>0</formula>
    </cfRule>
  </conditionalFormatting>
  <conditionalFormatting sqref="L48">
    <cfRule type="cellIs" dxfId="163" priority="28" stopIfTrue="1" operator="equal">
      <formula>0</formula>
    </cfRule>
  </conditionalFormatting>
  <conditionalFormatting sqref="L48">
    <cfRule type="cellIs" dxfId="162" priority="27" stopIfTrue="1" operator="equal">
      <formula>0</formula>
    </cfRule>
  </conditionalFormatting>
  <conditionalFormatting sqref="L48">
    <cfRule type="cellIs" dxfId="161" priority="26" stopIfTrue="1" operator="equal">
      <formula>0</formula>
    </cfRule>
  </conditionalFormatting>
  <conditionalFormatting sqref="L48">
    <cfRule type="cellIs" dxfId="160" priority="25" stopIfTrue="1" operator="equal">
      <formula>0</formula>
    </cfRule>
  </conditionalFormatting>
  <conditionalFormatting sqref="L48">
    <cfRule type="cellIs" dxfId="159" priority="24" stopIfTrue="1" operator="equal">
      <formula>0</formula>
    </cfRule>
  </conditionalFormatting>
  <conditionalFormatting sqref="L48">
    <cfRule type="cellIs" dxfId="158" priority="23" stopIfTrue="1" operator="equal">
      <formula>0</formula>
    </cfRule>
  </conditionalFormatting>
  <conditionalFormatting sqref="L48">
    <cfRule type="cellIs" dxfId="157" priority="22" stopIfTrue="1" operator="equal">
      <formula>0</formula>
    </cfRule>
  </conditionalFormatting>
  <conditionalFormatting sqref="L48">
    <cfRule type="cellIs" dxfId="156" priority="21" stopIfTrue="1" operator="equal">
      <formula>0</formula>
    </cfRule>
  </conditionalFormatting>
  <conditionalFormatting sqref="P48">
    <cfRule type="cellIs" dxfId="155" priority="20" stopIfTrue="1" operator="equal">
      <formula>0</formula>
    </cfRule>
  </conditionalFormatting>
  <conditionalFormatting sqref="P48">
    <cfRule type="cellIs" dxfId="154" priority="19" stopIfTrue="1" operator="equal">
      <formula>0</formula>
    </cfRule>
  </conditionalFormatting>
  <conditionalFormatting sqref="P48">
    <cfRule type="cellIs" dxfId="153" priority="18" stopIfTrue="1" operator="equal">
      <formula>0</formula>
    </cfRule>
  </conditionalFormatting>
  <conditionalFormatting sqref="P48">
    <cfRule type="cellIs" dxfId="152" priority="17" stopIfTrue="1" operator="equal">
      <formula>0</formula>
    </cfRule>
  </conditionalFormatting>
  <conditionalFormatting sqref="P48">
    <cfRule type="cellIs" dxfId="151" priority="16" stopIfTrue="1" operator="equal">
      <formula>0</formula>
    </cfRule>
  </conditionalFormatting>
  <conditionalFormatting sqref="P48">
    <cfRule type="cellIs" dxfId="150" priority="15" stopIfTrue="1" operator="equal">
      <formula>0</formula>
    </cfRule>
  </conditionalFormatting>
  <conditionalFormatting sqref="P48">
    <cfRule type="cellIs" dxfId="149" priority="14" stopIfTrue="1" operator="equal">
      <formula>0</formula>
    </cfRule>
  </conditionalFormatting>
  <conditionalFormatting sqref="P48">
    <cfRule type="cellIs" dxfId="148" priority="13" stopIfTrue="1" operator="equal">
      <formula>0</formula>
    </cfRule>
  </conditionalFormatting>
  <conditionalFormatting sqref="P48">
    <cfRule type="cellIs" dxfId="147" priority="12" stopIfTrue="1" operator="equal">
      <formula>0</formula>
    </cfRule>
  </conditionalFormatting>
  <conditionalFormatting sqref="P48">
    <cfRule type="cellIs" dxfId="146" priority="11" stopIfTrue="1" operator="equal">
      <formula>0</formula>
    </cfRule>
  </conditionalFormatting>
  <conditionalFormatting sqref="T48">
    <cfRule type="cellIs" dxfId="145" priority="10" stopIfTrue="1" operator="equal">
      <formula>0</formula>
    </cfRule>
  </conditionalFormatting>
  <conditionalFormatting sqref="T48">
    <cfRule type="cellIs" dxfId="144" priority="9" stopIfTrue="1" operator="equal">
      <formula>0</formula>
    </cfRule>
  </conditionalFormatting>
  <conditionalFormatting sqref="T48">
    <cfRule type="cellIs" dxfId="143" priority="8" stopIfTrue="1" operator="equal">
      <formula>0</formula>
    </cfRule>
  </conditionalFormatting>
  <conditionalFormatting sqref="T48">
    <cfRule type="cellIs" dxfId="142" priority="7" stopIfTrue="1" operator="equal">
      <formula>0</formula>
    </cfRule>
  </conditionalFormatting>
  <conditionalFormatting sqref="T48">
    <cfRule type="cellIs" dxfId="141" priority="6" stopIfTrue="1" operator="equal">
      <formula>0</formula>
    </cfRule>
  </conditionalFormatting>
  <conditionalFormatting sqref="T48">
    <cfRule type="cellIs" dxfId="140" priority="5" stopIfTrue="1" operator="equal">
      <formula>0</formula>
    </cfRule>
  </conditionalFormatting>
  <conditionalFormatting sqref="T48">
    <cfRule type="cellIs" dxfId="139" priority="4" stopIfTrue="1" operator="equal">
      <formula>0</formula>
    </cfRule>
  </conditionalFormatting>
  <conditionalFormatting sqref="T48">
    <cfRule type="cellIs" dxfId="138" priority="3" stopIfTrue="1" operator="equal">
      <formula>0</formula>
    </cfRule>
  </conditionalFormatting>
  <conditionalFormatting sqref="T48">
    <cfRule type="cellIs" dxfId="137" priority="2" stopIfTrue="1" operator="equal">
      <formula>0</formula>
    </cfRule>
  </conditionalFormatting>
  <conditionalFormatting sqref="T48">
    <cfRule type="cellIs" dxfId="136" priority="1" stopIfTrue="1" operator="equal">
      <formula>0</formula>
    </cfRule>
  </conditionalFormatting>
  <pageMargins left="0.19685039370078741" right="0.19685039370078741" top="0.19685039370078741" bottom="0.19685039370078741" header="0.19685039370078741" footer="0.15748031496062992"/>
  <pageSetup paperSize="9" scale="20" orientation="portrait" r:id="rId1"/>
  <headerFooter alignWithMargins="0"/>
  <rowBreaks count="1" manualBreakCount="1">
    <brk id="53" max="2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223"/>
  <sheetViews>
    <sheetView view="pageBreakPreview" zoomScale="10" zoomScaleNormal="25" zoomScaleSheetLayoutView="10" workbookViewId="0">
      <selection activeCell="R89" sqref="R89"/>
    </sheetView>
  </sheetViews>
  <sheetFormatPr defaultColWidth="9" defaultRowHeight="16.2"/>
  <cols>
    <col min="1" max="1" width="40.6640625" style="6" customWidth="1"/>
    <col min="2" max="2" width="43.6640625" style="6" customWidth="1"/>
    <col min="3" max="3" width="40.6640625" style="6" customWidth="1"/>
    <col min="4" max="4" width="43.6640625" style="6" customWidth="1"/>
    <col min="5" max="5" width="40.6640625" style="6" customWidth="1"/>
    <col min="6" max="6" width="43.6640625" style="6" customWidth="1"/>
    <col min="7" max="7" width="40.6640625" style="6" customWidth="1"/>
    <col min="8" max="8" width="43.6640625" style="6" customWidth="1"/>
    <col min="9" max="9" width="40.6640625" style="6" customWidth="1"/>
    <col min="10" max="10" width="43.6640625" style="6" customWidth="1"/>
    <col min="11" max="11" width="40.6640625" style="6" customWidth="1"/>
    <col min="12" max="12" width="43.6640625" style="6" customWidth="1"/>
    <col min="13" max="13" width="40.6640625" style="6" customWidth="1"/>
    <col min="14" max="14" width="43.6640625" style="6" customWidth="1"/>
    <col min="15" max="15" width="40.6640625" style="6" customWidth="1"/>
    <col min="16" max="16" width="43.6640625" style="6" customWidth="1"/>
    <col min="17" max="17" width="40.6640625" style="6" customWidth="1"/>
    <col min="18" max="18" width="43.6640625" style="6" customWidth="1"/>
    <col min="19" max="19" width="40.6640625" style="6" customWidth="1"/>
    <col min="20" max="20" width="43.6640625" style="6" customWidth="1"/>
    <col min="21" max="16384" width="9" style="6"/>
  </cols>
  <sheetData>
    <row r="1" spans="1:28" ht="144.9" customHeight="1">
      <c r="A1" s="1" t="s">
        <v>123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53" t="s">
        <v>110</v>
      </c>
      <c r="P1" s="3"/>
      <c r="Q1" s="4"/>
      <c r="R1" s="4"/>
      <c r="S1" s="2"/>
      <c r="T1" s="2"/>
      <c r="U1" s="5"/>
      <c r="V1" s="5"/>
    </row>
    <row r="2" spans="1:28" ht="144.9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53" t="s">
        <v>97</v>
      </c>
      <c r="P2" s="7"/>
      <c r="Q2" s="8"/>
      <c r="R2" s="8"/>
      <c r="S2" s="2"/>
      <c r="T2" s="2"/>
      <c r="U2" s="5"/>
      <c r="V2" s="5"/>
    </row>
    <row r="3" spans="1:28" ht="144.9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65.099999999999994" customHeight="1" thickBot="1">
      <c r="A4" s="1003">
        <f>月菜單!A4:D4</f>
        <v>0</v>
      </c>
      <c r="B4" s="1004"/>
      <c r="C4" s="1004"/>
      <c r="D4" s="1005"/>
      <c r="E4" s="1003">
        <f>月菜單!E4:H4</f>
        <v>0</v>
      </c>
      <c r="F4" s="1004"/>
      <c r="G4" s="1004"/>
      <c r="H4" s="1005"/>
      <c r="I4" s="1003">
        <f>月菜單!I4:L4</f>
        <v>0</v>
      </c>
      <c r="J4" s="1004"/>
      <c r="K4" s="1004"/>
      <c r="L4" s="1005"/>
      <c r="M4" s="1003" t="str">
        <f>月菜單!M4:P4</f>
        <v>4月1日(四)</v>
      </c>
      <c r="N4" s="1004"/>
      <c r="O4" s="1004"/>
      <c r="P4" s="1005"/>
      <c r="Q4" s="1003" t="str">
        <f>月菜單!Q4:T4</f>
        <v>4月2日(五)</v>
      </c>
      <c r="R4" s="1004"/>
      <c r="S4" s="1004"/>
      <c r="T4" s="1005"/>
      <c r="U4" s="5"/>
      <c r="V4" s="5"/>
    </row>
    <row r="5" spans="1:28" s="13" customFormat="1" ht="80.099999999999994" customHeight="1">
      <c r="A5" s="1011">
        <f>月菜單!A5:D5</f>
        <v>0</v>
      </c>
      <c r="B5" s="1012"/>
      <c r="C5" s="1012"/>
      <c r="D5" s="1013"/>
      <c r="E5" s="1011">
        <f>月菜單!E5:H5</f>
        <v>0</v>
      </c>
      <c r="F5" s="1012"/>
      <c r="G5" s="1012"/>
      <c r="H5" s="1013"/>
      <c r="I5" s="1011">
        <f>月菜單!I5:L5</f>
        <v>0</v>
      </c>
      <c r="J5" s="1012"/>
      <c r="K5" s="1012"/>
      <c r="L5" s="1013"/>
      <c r="M5" s="1011" t="str">
        <f>月菜單!M5:P5</f>
        <v>地瓜飯</v>
      </c>
      <c r="N5" s="1012"/>
      <c r="O5" s="1012"/>
      <c r="P5" s="1013"/>
      <c r="Q5" s="1011">
        <f>月菜單!Q5:T5</f>
        <v>0</v>
      </c>
      <c r="R5" s="1012"/>
      <c r="S5" s="1012"/>
      <c r="T5" s="1013"/>
      <c r="U5" s="5"/>
      <c r="V5" s="5"/>
    </row>
    <row r="6" spans="1:28" s="13" customFormat="1" ht="80.099999999999994" customHeight="1">
      <c r="A6" s="1006">
        <f>月菜單!A6:D6</f>
        <v>0</v>
      </c>
      <c r="B6" s="1007"/>
      <c r="C6" s="1007"/>
      <c r="D6" s="1014"/>
      <c r="E6" s="1006">
        <f>月菜單!E6:H6</f>
        <v>0</v>
      </c>
      <c r="F6" s="1007"/>
      <c r="G6" s="1007"/>
      <c r="H6" s="1014"/>
      <c r="I6" s="1006">
        <f>月菜單!I6:L6</f>
        <v>0</v>
      </c>
      <c r="J6" s="1007"/>
      <c r="K6" s="1007"/>
      <c r="L6" s="1014"/>
      <c r="M6" s="1006" t="str">
        <f>月菜單!M6:P6</f>
        <v>鐵路大排</v>
      </c>
      <c r="N6" s="1007"/>
      <c r="O6" s="1007"/>
      <c r="P6" s="1014"/>
      <c r="Q6" s="1006">
        <f>月菜單!Q6:T6</f>
        <v>0</v>
      </c>
      <c r="R6" s="1007"/>
      <c r="S6" s="1007"/>
      <c r="T6" s="1014"/>
      <c r="U6" s="5"/>
      <c r="V6" s="5"/>
    </row>
    <row r="7" spans="1:28" s="13" customFormat="1" ht="80.099999999999994" customHeight="1">
      <c r="A7" s="1015">
        <f>月菜單!A7:D7</f>
        <v>0</v>
      </c>
      <c r="B7" s="1016"/>
      <c r="C7" s="1016"/>
      <c r="D7" s="1017"/>
      <c r="E7" s="1015">
        <f>月菜單!E7:H7</f>
        <v>0</v>
      </c>
      <c r="F7" s="1016"/>
      <c r="G7" s="1016"/>
      <c r="H7" s="1017"/>
      <c r="I7" s="1015">
        <f>月菜單!I7:L7</f>
        <v>0</v>
      </c>
      <c r="J7" s="1016"/>
      <c r="K7" s="1016"/>
      <c r="L7" s="1017"/>
      <c r="M7" s="1015" t="str">
        <f>月菜單!M7:P7</f>
        <v>奶香三色</v>
      </c>
      <c r="N7" s="1016"/>
      <c r="O7" s="1016"/>
      <c r="P7" s="1017"/>
      <c r="Q7" s="1015" t="str">
        <f>月菜單!Q7:T7</f>
        <v>清明/兒童節連假</v>
      </c>
      <c r="R7" s="1016"/>
      <c r="S7" s="1016"/>
      <c r="T7" s="1017"/>
      <c r="U7" s="5"/>
      <c r="V7" s="5"/>
    </row>
    <row r="8" spans="1:28" s="13" customFormat="1" ht="80.099999999999994" customHeight="1">
      <c r="A8" s="1008">
        <f>月菜單!A8:D8</f>
        <v>0</v>
      </c>
      <c r="B8" s="1009"/>
      <c r="C8" s="1009"/>
      <c r="D8" s="1010"/>
      <c r="E8" s="1008">
        <f>月菜單!E8:H8</f>
        <v>0</v>
      </c>
      <c r="F8" s="1009"/>
      <c r="G8" s="1009"/>
      <c r="H8" s="1010"/>
      <c r="I8" s="1008">
        <f>月菜單!I8:L8</f>
        <v>0</v>
      </c>
      <c r="J8" s="1009"/>
      <c r="K8" s="1009"/>
      <c r="L8" s="1010"/>
      <c r="M8" s="1008" t="str">
        <f>月菜單!M8:P8</f>
        <v>白菜年糕(冷)</v>
      </c>
      <c r="N8" s="1009"/>
      <c r="O8" s="1009"/>
      <c r="P8" s="1010"/>
      <c r="Q8" s="1008">
        <f>月菜單!Q8:T8</f>
        <v>0</v>
      </c>
      <c r="R8" s="1009"/>
      <c r="S8" s="1009"/>
      <c r="T8" s="1010"/>
      <c r="U8" s="5"/>
      <c r="V8" s="5"/>
    </row>
    <row r="9" spans="1:28" s="13" customFormat="1" ht="80.099999999999994" customHeight="1">
      <c r="A9" s="1015">
        <f>月菜單!A9:D9</f>
        <v>0</v>
      </c>
      <c r="B9" s="1016"/>
      <c r="C9" s="1016"/>
      <c r="D9" s="1017"/>
      <c r="E9" s="1015">
        <f>月菜單!E9:H9</f>
        <v>0</v>
      </c>
      <c r="F9" s="1016"/>
      <c r="G9" s="1016"/>
      <c r="H9" s="1017"/>
      <c r="I9" s="1015">
        <f>月菜單!I9:L9</f>
        <v>0</v>
      </c>
      <c r="J9" s="1016"/>
      <c r="K9" s="1016"/>
      <c r="L9" s="1017"/>
      <c r="M9" s="1015" t="str">
        <f>月菜單!M9:P9</f>
        <v>深色蔬菜</v>
      </c>
      <c r="N9" s="1016"/>
      <c r="O9" s="1016"/>
      <c r="P9" s="1017"/>
      <c r="Q9" s="1015">
        <f>月菜單!Q9:T9</f>
        <v>0</v>
      </c>
      <c r="R9" s="1016"/>
      <c r="S9" s="1016"/>
      <c r="T9" s="1017"/>
      <c r="U9" s="5"/>
      <c r="V9" s="5"/>
    </row>
    <row r="10" spans="1:28" s="13" customFormat="1" ht="80.099999999999994" customHeight="1" thickBot="1">
      <c r="A10" s="1018">
        <f>月菜單!A10:D10</f>
        <v>0</v>
      </c>
      <c r="B10" s="1019"/>
      <c r="C10" s="1019"/>
      <c r="D10" s="1020"/>
      <c r="E10" s="1018">
        <f>月菜單!E10:H10</f>
        <v>0</v>
      </c>
      <c r="F10" s="1019"/>
      <c r="G10" s="1019"/>
      <c r="H10" s="1020"/>
      <c r="I10" s="1018">
        <f>月菜單!I10:L10</f>
        <v>0</v>
      </c>
      <c r="J10" s="1019"/>
      <c r="K10" s="1019"/>
      <c r="L10" s="1020"/>
      <c r="M10" s="1018" t="str">
        <f>月菜單!M10:P10</f>
        <v>紫菜湯</v>
      </c>
      <c r="N10" s="1019"/>
      <c r="O10" s="1019"/>
      <c r="P10" s="1020"/>
      <c r="Q10" s="1018">
        <f>月菜單!Q10:T10</f>
        <v>0</v>
      </c>
      <c r="R10" s="1019"/>
      <c r="S10" s="1019"/>
      <c r="T10" s="1020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45" t="s">
        <v>124</v>
      </c>
      <c r="B12" s="246">
        <f>第一週明細!W12</f>
        <v>0</v>
      </c>
      <c r="C12" s="247" t="s">
        <v>1</v>
      </c>
      <c r="D12" s="248">
        <f>第一週明細!W8</f>
        <v>0</v>
      </c>
      <c r="E12" s="245" t="s">
        <v>124</v>
      </c>
      <c r="F12" s="246">
        <f>第一週明細!W20</f>
        <v>0</v>
      </c>
      <c r="G12" s="247" t="s">
        <v>1</v>
      </c>
      <c r="H12" s="248">
        <f>第一週明細!W16</f>
        <v>0</v>
      </c>
      <c r="I12" s="245" t="s">
        <v>124</v>
      </c>
      <c r="J12" s="246">
        <f>第一週明細!W28</f>
        <v>0</v>
      </c>
      <c r="K12" s="247" t="s">
        <v>1</v>
      </c>
      <c r="L12" s="248">
        <f>第一週明細!W24</f>
        <v>0</v>
      </c>
      <c r="M12" s="245" t="s">
        <v>124</v>
      </c>
      <c r="N12" s="246">
        <f>第一週明細!W36</f>
        <v>691.3</v>
      </c>
      <c r="O12" s="247" t="s">
        <v>1</v>
      </c>
      <c r="P12" s="248">
        <f>第一週明細!W32</f>
        <v>22.5</v>
      </c>
      <c r="Q12" s="245" t="s">
        <v>124</v>
      </c>
      <c r="R12" s="246">
        <f>第一週明細!W44</f>
        <v>0</v>
      </c>
      <c r="S12" s="247" t="s">
        <v>1</v>
      </c>
      <c r="T12" s="248">
        <f>第一週明細!W40</f>
        <v>0</v>
      </c>
      <c r="U12" s="5"/>
      <c r="V12" s="5"/>
    </row>
    <row r="13" spans="1:28" ht="35.1" customHeight="1" thickBot="1">
      <c r="A13" s="249" t="s">
        <v>125</v>
      </c>
      <c r="B13" s="250">
        <f>第一週明細!W6</f>
        <v>0</v>
      </c>
      <c r="C13" s="251" t="s">
        <v>3</v>
      </c>
      <c r="D13" s="252">
        <f>第一週明細!W10</f>
        <v>0</v>
      </c>
      <c r="E13" s="249" t="s">
        <v>125</v>
      </c>
      <c r="F13" s="250">
        <f>第一週明細!W14</f>
        <v>0</v>
      </c>
      <c r="G13" s="251" t="s">
        <v>126</v>
      </c>
      <c r="H13" s="252">
        <f>第一週明細!W18</f>
        <v>0</v>
      </c>
      <c r="I13" s="249" t="s">
        <v>125</v>
      </c>
      <c r="J13" s="250">
        <f>第一週明細!W22</f>
        <v>0</v>
      </c>
      <c r="K13" s="251" t="s">
        <v>3</v>
      </c>
      <c r="L13" s="252">
        <f>第一週明細!W26</f>
        <v>0</v>
      </c>
      <c r="M13" s="249" t="s">
        <v>125</v>
      </c>
      <c r="N13" s="250">
        <f>第一週明細!W30</f>
        <v>95.5</v>
      </c>
      <c r="O13" s="251" t="s">
        <v>126</v>
      </c>
      <c r="P13" s="252">
        <f>第一週明細!W34</f>
        <v>26.7</v>
      </c>
      <c r="Q13" s="249" t="s">
        <v>125</v>
      </c>
      <c r="R13" s="250">
        <f>第一週明細!W38</f>
        <v>0</v>
      </c>
      <c r="S13" s="251" t="s">
        <v>126</v>
      </c>
      <c r="T13" s="252">
        <f>第一週明細!W42</f>
        <v>0</v>
      </c>
      <c r="U13" s="5"/>
      <c r="V13" s="5"/>
    </row>
    <row r="14" spans="1:28" s="12" customFormat="1" ht="65.099999999999994" customHeight="1" thickBot="1">
      <c r="A14" s="1003" t="str">
        <f>月菜單!A14:D14</f>
        <v>4月5日(一)</v>
      </c>
      <c r="B14" s="1004"/>
      <c r="C14" s="1004"/>
      <c r="D14" s="1005"/>
      <c r="E14" s="1003" t="str">
        <f>月菜單!E14:H14</f>
        <v>4月6日(二)</v>
      </c>
      <c r="F14" s="1004"/>
      <c r="G14" s="1004"/>
      <c r="H14" s="1005"/>
      <c r="I14" s="1003" t="str">
        <f>月菜單!I14:L14</f>
        <v>4月7日(三)</v>
      </c>
      <c r="J14" s="1004"/>
      <c r="K14" s="1004"/>
      <c r="L14" s="1005"/>
      <c r="M14" s="1003" t="str">
        <f>月菜單!M14:P14</f>
        <v>4月8日(四)</v>
      </c>
      <c r="N14" s="1004"/>
      <c r="O14" s="1004"/>
      <c r="P14" s="1005"/>
      <c r="Q14" s="1003" t="str">
        <f>月菜單!Q14:T14</f>
        <v>4月9日(五)</v>
      </c>
      <c r="R14" s="1004"/>
      <c r="S14" s="1004"/>
      <c r="T14" s="1005"/>
      <c r="U14" s="5"/>
      <c r="V14" s="5"/>
      <c r="AB14" s="12" t="s">
        <v>127</v>
      </c>
    </row>
    <row r="15" spans="1:28" s="13" customFormat="1" ht="80.099999999999994" customHeight="1">
      <c r="A15" s="1011">
        <f>月菜單!A15:D15</f>
        <v>0</v>
      </c>
      <c r="B15" s="1012"/>
      <c r="C15" s="1012"/>
      <c r="D15" s="1013"/>
      <c r="E15" s="1011" t="str">
        <f>月菜單!E15:H15</f>
        <v>白米飯</v>
      </c>
      <c r="F15" s="1012"/>
      <c r="G15" s="1012"/>
      <c r="H15" s="1013"/>
      <c r="I15" s="1011" t="str">
        <f>月菜單!I15:L15</f>
        <v>蘑菇鐵板麵</v>
      </c>
      <c r="J15" s="1012"/>
      <c r="K15" s="1012"/>
      <c r="L15" s="1013"/>
      <c r="M15" s="1011" t="str">
        <f>月菜單!M15:P15</f>
        <v>地瓜飯</v>
      </c>
      <c r="N15" s="1012"/>
      <c r="O15" s="1012"/>
      <c r="P15" s="1013"/>
      <c r="Q15" s="1011" t="str">
        <f>月菜單!Q15:T15</f>
        <v>糙米飯</v>
      </c>
      <c r="R15" s="1012"/>
      <c r="S15" s="1012"/>
      <c r="T15" s="1013"/>
      <c r="U15" s="5"/>
      <c r="V15" s="5"/>
    </row>
    <row r="16" spans="1:28" s="13" customFormat="1" ht="80.099999999999994" customHeight="1">
      <c r="A16" s="1006">
        <f>月菜單!A16:D16</f>
        <v>0</v>
      </c>
      <c r="B16" s="1007"/>
      <c r="C16" s="1007"/>
      <c r="D16" s="1014"/>
      <c r="E16" s="1006" t="str">
        <f>月菜單!E16:H16</f>
        <v>壽喜豬肉</v>
      </c>
      <c r="F16" s="1007"/>
      <c r="G16" s="1007"/>
      <c r="H16" s="1014"/>
      <c r="I16" s="1006" t="str">
        <f>月菜單!I16:L16</f>
        <v>卡啦雞腿排(炸)</v>
      </c>
      <c r="J16" s="1007"/>
      <c r="K16" s="1007"/>
      <c r="L16" s="1014"/>
      <c r="M16" s="1006" t="str">
        <f>月菜單!M16:P16</f>
        <v>照燒豬排</v>
      </c>
      <c r="N16" s="1007"/>
      <c r="O16" s="1007"/>
      <c r="P16" s="1014"/>
      <c r="Q16" s="1006" t="str">
        <f>月菜單!Q16:T16</f>
        <v>日式照燒雞翅</v>
      </c>
      <c r="R16" s="1007"/>
      <c r="S16" s="1007"/>
      <c r="T16" s="1014"/>
      <c r="U16" s="5"/>
      <c r="V16" s="5"/>
    </row>
    <row r="17" spans="1:32" s="13" customFormat="1" ht="80.099999999999994" customHeight="1">
      <c r="A17" s="1015" t="str">
        <f>月菜單!A17:D17</f>
        <v>清明/兒童節連假</v>
      </c>
      <c r="B17" s="1016"/>
      <c r="C17" s="1016"/>
      <c r="D17" s="1017"/>
      <c r="E17" s="1015" t="str">
        <f>月菜單!E17:H17</f>
        <v>芹香花枝丸(海加)</v>
      </c>
      <c r="F17" s="1016"/>
      <c r="G17" s="1016"/>
      <c r="H17" s="1017"/>
      <c r="I17" s="1015" t="str">
        <f>月菜單!I17:L17</f>
        <v>海苔楔型薯(加)</v>
      </c>
      <c r="J17" s="1016"/>
      <c r="K17" s="1016"/>
      <c r="L17" s="1017"/>
      <c r="M17" s="1015" t="str">
        <f>月菜單!M17:P17</f>
        <v>日式炊蛋</v>
      </c>
      <c r="N17" s="1016"/>
      <c r="O17" s="1016"/>
      <c r="P17" s="1017"/>
      <c r="Q17" s="1015" t="str">
        <f>月菜單!Q17:T17</f>
        <v>香酥魚丁(海炸)</v>
      </c>
      <c r="R17" s="1016"/>
      <c r="S17" s="1016"/>
      <c r="T17" s="1017"/>
      <c r="U17" s="5"/>
      <c r="V17" s="5"/>
    </row>
    <row r="18" spans="1:32" s="13" customFormat="1" ht="80.099999999999994" customHeight="1">
      <c r="A18" s="1008">
        <f>月菜單!A18:D18</f>
        <v>0</v>
      </c>
      <c r="B18" s="1009"/>
      <c r="C18" s="1009"/>
      <c r="D18" s="1010"/>
      <c r="E18" s="1008" t="str">
        <f>月菜單!E18:H18</f>
        <v>紅絲炒蛋</v>
      </c>
      <c r="F18" s="1009"/>
      <c r="G18" s="1009"/>
      <c r="H18" s="1010"/>
      <c r="I18" s="1008" t="str">
        <f>月菜單!I18:L18</f>
        <v>椰菜米血(冷)</v>
      </c>
      <c r="J18" s="1009"/>
      <c r="K18" s="1009"/>
      <c r="L18" s="1010"/>
      <c r="M18" s="1008" t="str">
        <f>月菜單!M18:P18</f>
        <v>起司焗洋芋</v>
      </c>
      <c r="N18" s="1009"/>
      <c r="O18" s="1009"/>
      <c r="P18" s="1010"/>
      <c r="Q18" s="1008" t="str">
        <f>月菜單!Q18:T18</f>
        <v>翠綠椰菜</v>
      </c>
      <c r="R18" s="1009"/>
      <c r="S18" s="1009"/>
      <c r="T18" s="1010"/>
    </row>
    <row r="19" spans="1:32" s="13" customFormat="1" ht="80.099999999999994" customHeight="1">
      <c r="A19" s="1015">
        <f>月菜單!A19:D19</f>
        <v>0</v>
      </c>
      <c r="B19" s="1016"/>
      <c r="C19" s="1016"/>
      <c r="D19" s="1017"/>
      <c r="E19" s="1015" t="str">
        <f>月菜單!E19:H19</f>
        <v>深色蔬菜</v>
      </c>
      <c r="F19" s="1016"/>
      <c r="G19" s="1016"/>
      <c r="H19" s="1017"/>
      <c r="I19" s="1015" t="str">
        <f>月菜單!I19:L19</f>
        <v>淺色蔬菜</v>
      </c>
      <c r="J19" s="1016"/>
      <c r="K19" s="1016"/>
      <c r="L19" s="1017"/>
      <c r="M19" s="1015" t="str">
        <f>月菜單!M19:P19</f>
        <v>深色蔬菜</v>
      </c>
      <c r="N19" s="1016"/>
      <c r="O19" s="1016"/>
      <c r="P19" s="1017"/>
      <c r="Q19" s="1015" t="str">
        <f>月菜單!Q19:T19</f>
        <v>淺色蔬菜</v>
      </c>
      <c r="R19" s="1016"/>
      <c r="S19" s="1016"/>
      <c r="T19" s="1017"/>
    </row>
    <row r="20" spans="1:32" s="13" customFormat="1" ht="80.099999999999994" customHeight="1" thickBot="1">
      <c r="A20" s="1018">
        <f>月菜單!A20:D20</f>
        <v>0</v>
      </c>
      <c r="B20" s="1019"/>
      <c r="C20" s="1019"/>
      <c r="D20" s="1020"/>
      <c r="E20" s="1018" t="str">
        <f>月菜單!E20:H20</f>
        <v>綠豆甜湯</v>
      </c>
      <c r="F20" s="1019"/>
      <c r="G20" s="1019"/>
      <c r="H20" s="1020"/>
      <c r="I20" s="1018" t="str">
        <f>月菜單!I20:L20</f>
        <v>榨菜粉絲湯(醃)</v>
      </c>
      <c r="J20" s="1019"/>
      <c r="K20" s="1019"/>
      <c r="L20" s="1020"/>
      <c r="M20" s="1018" t="str">
        <f>月菜單!M20:P20</f>
        <v>味噌豆腐湯(豆)</v>
      </c>
      <c r="N20" s="1019"/>
      <c r="O20" s="1019"/>
      <c r="P20" s="1020"/>
      <c r="Q20" s="1018" t="str">
        <f>月菜單!Q20:T20</f>
        <v>蛋花湯</v>
      </c>
      <c r="R20" s="1019"/>
      <c r="S20" s="1019"/>
      <c r="T20" s="1020"/>
    </row>
    <row r="21" spans="1:32" ht="1.5" customHeight="1" thickBot="1">
      <c r="A21" s="23" t="s">
        <v>124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128</v>
      </c>
      <c r="R21" s="33"/>
      <c r="S21" s="33"/>
      <c r="T21" s="34"/>
      <c r="U21" s="13"/>
      <c r="V21" s="13"/>
      <c r="W21" s="13"/>
      <c r="X21" s="13"/>
      <c r="Y21" s="13"/>
    </row>
    <row r="22" spans="1:32" ht="35.1" customHeight="1">
      <c r="A22" s="245" t="s">
        <v>124</v>
      </c>
      <c r="B22" s="246">
        <f>第二週明細!W12</f>
        <v>0</v>
      </c>
      <c r="C22" s="247" t="s">
        <v>1</v>
      </c>
      <c r="D22" s="248">
        <f>第二週明細!W8</f>
        <v>0</v>
      </c>
      <c r="E22" s="245" t="s">
        <v>124</v>
      </c>
      <c r="F22" s="246">
        <f>第二週明細!W20</f>
        <v>686.8</v>
      </c>
      <c r="G22" s="247" t="s">
        <v>1</v>
      </c>
      <c r="H22" s="248">
        <f>第二週明細!W16</f>
        <v>23</v>
      </c>
      <c r="I22" s="245" t="s">
        <v>124</v>
      </c>
      <c r="J22" s="246">
        <f>第二週明細!W28</f>
        <v>691.3</v>
      </c>
      <c r="K22" s="247" t="s">
        <v>1</v>
      </c>
      <c r="L22" s="248">
        <f>第二週明細!W24</f>
        <v>22.5</v>
      </c>
      <c r="M22" s="245" t="s">
        <v>124</v>
      </c>
      <c r="N22" s="246">
        <f>第二週明細!W36</f>
        <v>686.8</v>
      </c>
      <c r="O22" s="247" t="s">
        <v>1</v>
      </c>
      <c r="P22" s="248">
        <f>第二週明細!W32</f>
        <v>22</v>
      </c>
      <c r="Q22" s="245" t="s">
        <v>124</v>
      </c>
      <c r="R22" s="246">
        <f>第二週明細!W44</f>
        <v>682.3</v>
      </c>
      <c r="S22" s="247" t="s">
        <v>1</v>
      </c>
      <c r="T22" s="248">
        <f>第二週明細!W40</f>
        <v>21.5</v>
      </c>
      <c r="U22" s="5"/>
      <c r="V22" s="5"/>
    </row>
    <row r="23" spans="1:32" ht="35.1" customHeight="1" thickBot="1">
      <c r="A23" s="249" t="s">
        <v>125</v>
      </c>
      <c r="B23" s="250">
        <f>第二週明細!W6</f>
        <v>0</v>
      </c>
      <c r="C23" s="251" t="s">
        <v>3</v>
      </c>
      <c r="D23" s="252">
        <f>第二週明細!W10</f>
        <v>0</v>
      </c>
      <c r="E23" s="249" t="s">
        <v>125</v>
      </c>
      <c r="F23" s="250">
        <f>第二週明細!W14</f>
        <v>95.5</v>
      </c>
      <c r="G23" s="251" t="s">
        <v>126</v>
      </c>
      <c r="H23" s="252">
        <f>第二週明細!W18</f>
        <v>26.7</v>
      </c>
      <c r="I23" s="249" t="s">
        <v>125</v>
      </c>
      <c r="J23" s="250">
        <f>第二週明細!W22</f>
        <v>95.5</v>
      </c>
      <c r="K23" s="251" t="s">
        <v>3</v>
      </c>
      <c r="L23" s="252">
        <f>第二週明細!W26</f>
        <v>26.7</v>
      </c>
      <c r="M23" s="249" t="s">
        <v>125</v>
      </c>
      <c r="N23" s="250">
        <f>第二週明細!W30</f>
        <v>95.5</v>
      </c>
      <c r="O23" s="251" t="s">
        <v>126</v>
      </c>
      <c r="P23" s="252">
        <f>第二週明細!W34</f>
        <v>26.7</v>
      </c>
      <c r="Q23" s="249" t="s">
        <v>125</v>
      </c>
      <c r="R23" s="250">
        <f>第二週明細!W38</f>
        <v>95.5</v>
      </c>
      <c r="S23" s="251" t="s">
        <v>126</v>
      </c>
      <c r="T23" s="252">
        <f>第二週明細!W42</f>
        <v>26.7</v>
      </c>
      <c r="U23" s="5"/>
      <c r="V23" s="5"/>
    </row>
    <row r="24" spans="1:32" s="12" customFormat="1" ht="65.099999999999994" customHeight="1" thickBot="1">
      <c r="A24" s="1003" t="str">
        <f>月菜單!A24:D24</f>
        <v>4月12日(一)</v>
      </c>
      <c r="B24" s="1004"/>
      <c r="C24" s="1004"/>
      <c r="D24" s="1005"/>
      <c r="E24" s="1003" t="str">
        <f>月菜單!E24:H24</f>
        <v>4月13日(二)</v>
      </c>
      <c r="F24" s="1004"/>
      <c r="G24" s="1004"/>
      <c r="H24" s="1005"/>
      <c r="I24" s="1003" t="str">
        <f>月菜單!I24:L24</f>
        <v>4月14日(三)</v>
      </c>
      <c r="J24" s="1004"/>
      <c r="K24" s="1004"/>
      <c r="L24" s="1005"/>
      <c r="M24" s="1003" t="str">
        <f>月菜單!M24:P24</f>
        <v>4月15日(四)</v>
      </c>
      <c r="N24" s="1004"/>
      <c r="O24" s="1004"/>
      <c r="P24" s="1005"/>
      <c r="Q24" s="1003" t="str">
        <f>月菜單!Q24:T24</f>
        <v>4月16日(五)</v>
      </c>
      <c r="R24" s="1004"/>
      <c r="S24" s="1004"/>
      <c r="T24" s="1005"/>
      <c r="U24" s="5"/>
      <c r="V24" s="5"/>
    </row>
    <row r="25" spans="1:32" s="13" customFormat="1" ht="80.099999999999994" customHeight="1">
      <c r="A25" s="1011" t="str">
        <f>月菜單!A25:D25</f>
        <v>白米飯</v>
      </c>
      <c r="B25" s="1012"/>
      <c r="C25" s="1012"/>
      <c r="D25" s="1013"/>
      <c r="E25" s="1011" t="str">
        <f>月菜單!E25:H25</f>
        <v>白米飯</v>
      </c>
      <c r="F25" s="1012"/>
      <c r="G25" s="1012"/>
      <c r="H25" s="1013"/>
      <c r="I25" s="1011" t="str">
        <f>月菜單!I25:L25</f>
        <v>夏威夷炒飯</v>
      </c>
      <c r="J25" s="1012"/>
      <c r="K25" s="1012"/>
      <c r="L25" s="1013"/>
      <c r="M25" s="1011" t="str">
        <f>月菜單!M25:P25</f>
        <v>地瓜飯</v>
      </c>
      <c r="N25" s="1012"/>
      <c r="O25" s="1012"/>
      <c r="P25" s="1013"/>
      <c r="Q25" s="1011" t="str">
        <f>月菜單!Q25:T25</f>
        <v>五穀飯</v>
      </c>
      <c r="R25" s="1012"/>
      <c r="S25" s="1012"/>
      <c r="T25" s="1013"/>
      <c r="U25" s="5"/>
      <c r="V25" s="5"/>
    </row>
    <row r="26" spans="1:32" s="13" customFormat="1" ht="80.099999999999994" customHeight="1">
      <c r="A26" s="1006" t="str">
        <f>月菜單!A26:D26</f>
        <v>蔥燒豬里肌</v>
      </c>
      <c r="B26" s="1007"/>
      <c r="C26" s="1007"/>
      <c r="D26" s="1014"/>
      <c r="E26" s="1006" t="str">
        <f>月菜單!E26:H26</f>
        <v>匈牙利燉肉</v>
      </c>
      <c r="F26" s="1007"/>
      <c r="G26" s="1007"/>
      <c r="H26" s="1014"/>
      <c r="I26" s="1006" t="str">
        <f>月菜單!I26:L26</f>
        <v>鹽酥雞(炸)</v>
      </c>
      <c r="J26" s="1007"/>
      <c r="K26" s="1007"/>
      <c r="L26" s="1014"/>
      <c r="M26" s="1006" t="str">
        <f>月菜單!M26:P26</f>
        <v>京醬大排</v>
      </c>
      <c r="N26" s="1007"/>
      <c r="O26" s="1007"/>
      <c r="P26" s="1014"/>
      <c r="Q26" s="1006" t="str">
        <f>月菜單!Q26:T26</f>
        <v>板烤雞排</v>
      </c>
      <c r="R26" s="1007"/>
      <c r="S26" s="1007"/>
      <c r="T26" s="1014"/>
      <c r="U26" s="5"/>
      <c r="V26" s="5"/>
    </row>
    <row r="27" spans="1:32" s="13" customFormat="1" ht="80.099999999999994" customHeight="1">
      <c r="A27" s="1015" t="str">
        <f>月菜單!A27:D27</f>
        <v>照燒雞丁</v>
      </c>
      <c r="B27" s="1016"/>
      <c r="C27" s="1016"/>
      <c r="D27" s="1017"/>
      <c r="E27" s="1015" t="str">
        <f>月菜單!E27:H27</f>
        <v>筍香羹</v>
      </c>
      <c r="F27" s="1016"/>
      <c r="G27" s="1016"/>
      <c r="H27" s="1017"/>
      <c r="I27" s="1015" t="str">
        <f>月菜單!I27:L27</f>
        <v>海苔薯條(冷)</v>
      </c>
      <c r="J27" s="1016"/>
      <c r="K27" s="1016"/>
      <c r="L27" s="1017"/>
      <c r="M27" s="1015" t="str">
        <f>月菜單!M27:P27</f>
        <v>蒲燒鯛魚(海加)</v>
      </c>
      <c r="N27" s="1016"/>
      <c r="O27" s="1016"/>
      <c r="P27" s="1017"/>
      <c r="Q27" s="1015" t="str">
        <f>月菜單!Q27:T27</f>
        <v>炸蔬菜天婦羅(炸)</v>
      </c>
      <c r="R27" s="1016"/>
      <c r="S27" s="1016"/>
      <c r="T27" s="1017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80.099999999999994" customHeight="1">
      <c r="A28" s="1008" t="str">
        <f>月菜單!A28:D28</f>
        <v>白菜滷</v>
      </c>
      <c r="B28" s="1009"/>
      <c r="C28" s="1009"/>
      <c r="D28" s="1010"/>
      <c r="E28" s="1008" t="str">
        <f>月菜單!E28:H28</f>
        <v>哈燒翅小腿</v>
      </c>
      <c r="F28" s="1009"/>
      <c r="G28" s="1009"/>
      <c r="H28" s="1010"/>
      <c r="I28" s="1008" t="str">
        <f>月菜單!I28:L28</f>
        <v>飄香滷蛋</v>
      </c>
      <c r="J28" s="1009"/>
      <c r="K28" s="1009"/>
      <c r="L28" s="1010"/>
      <c r="M28" s="1008" t="str">
        <f>月菜單!M28:P28</f>
        <v>鹹豬肉豆干(豆加)</v>
      </c>
      <c r="N28" s="1009"/>
      <c r="O28" s="1009"/>
      <c r="P28" s="1010"/>
      <c r="Q28" s="1008" t="str">
        <f>月菜單!Q28:T28</f>
        <v>百頁菇菇(豆)</v>
      </c>
      <c r="R28" s="1009"/>
      <c r="S28" s="1009"/>
      <c r="T28" s="1010"/>
      <c r="U28" s="5"/>
      <c r="V28" s="5"/>
    </row>
    <row r="29" spans="1:32" s="13" customFormat="1" ht="80.099999999999994" customHeight="1">
      <c r="A29" s="1015" t="str">
        <f>月菜單!A29:D29</f>
        <v>深色蔬菜</v>
      </c>
      <c r="B29" s="1016"/>
      <c r="C29" s="1016"/>
      <c r="D29" s="1017"/>
      <c r="E29" s="1015" t="str">
        <f>月菜單!E29:H29</f>
        <v>淺色蔬菜</v>
      </c>
      <c r="F29" s="1016"/>
      <c r="G29" s="1016"/>
      <c r="H29" s="1017"/>
      <c r="I29" s="1015" t="str">
        <f>月菜單!I29:L29</f>
        <v>深色蔬菜</v>
      </c>
      <c r="J29" s="1016"/>
      <c r="K29" s="1016"/>
      <c r="L29" s="1017"/>
      <c r="M29" s="1015" t="str">
        <f>月菜單!M29:P29</f>
        <v>深色蔬菜</v>
      </c>
      <c r="N29" s="1016"/>
      <c r="O29" s="1016"/>
      <c r="P29" s="1017"/>
      <c r="Q29" s="1015" t="str">
        <f>月菜單!Q29:T29</f>
        <v>淺色蔬菜</v>
      </c>
      <c r="R29" s="1016"/>
      <c r="S29" s="1016"/>
      <c r="T29" s="1017"/>
      <c r="U29" s="5"/>
      <c r="V29" s="5"/>
    </row>
    <row r="30" spans="1:32" s="13" customFormat="1" ht="80.099999999999994" customHeight="1" thickBot="1">
      <c r="A30" s="1018" t="str">
        <f>月菜單!A30:D30</f>
        <v>蘿蔔湯</v>
      </c>
      <c r="B30" s="1019"/>
      <c r="C30" s="1019"/>
      <c r="D30" s="1020"/>
      <c r="E30" s="1018" t="str">
        <f>月菜單!E30:H30</f>
        <v>酸辣湯</v>
      </c>
      <c r="F30" s="1019"/>
      <c r="G30" s="1019"/>
      <c r="H30" s="1020"/>
      <c r="I30" s="1018" t="str">
        <f>月菜單!I30:L30</f>
        <v>薑絲冬瓜湯</v>
      </c>
      <c r="J30" s="1019"/>
      <c r="K30" s="1019"/>
      <c r="L30" s="1020"/>
      <c r="M30" s="1018" t="str">
        <f>月菜單!M30:P30</f>
        <v>日式味噌湯</v>
      </c>
      <c r="N30" s="1019"/>
      <c r="O30" s="1019"/>
      <c r="P30" s="1020"/>
      <c r="Q30" s="1018" t="str">
        <f>月菜單!Q30:T30</f>
        <v>薑絲紫菜湯</v>
      </c>
      <c r="R30" s="1019"/>
      <c r="S30" s="1019"/>
      <c r="T30" s="1020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35.1" customHeight="1">
      <c r="A32" s="245" t="s">
        <v>124</v>
      </c>
      <c r="B32" s="246">
        <f>第三週明細!W12</f>
        <v>687.1</v>
      </c>
      <c r="C32" s="247" t="s">
        <v>1</v>
      </c>
      <c r="D32" s="248">
        <f>第三週明細!W8</f>
        <v>21.5</v>
      </c>
      <c r="E32" s="245" t="s">
        <v>124</v>
      </c>
      <c r="F32" s="246">
        <f>第三週明細!W20</f>
        <v>682.6</v>
      </c>
      <c r="G32" s="247" t="s">
        <v>1</v>
      </c>
      <c r="H32" s="248">
        <f>第三週明細!W16</f>
        <v>23</v>
      </c>
      <c r="I32" s="245" t="s">
        <v>124</v>
      </c>
      <c r="J32" s="246">
        <f>第三週明細!W28</f>
        <v>700.6</v>
      </c>
      <c r="K32" s="247" t="s">
        <v>1</v>
      </c>
      <c r="L32" s="248">
        <f>第三週明細!W24</f>
        <v>23</v>
      </c>
      <c r="M32" s="245" t="s">
        <v>124</v>
      </c>
      <c r="N32" s="246">
        <v>735</v>
      </c>
      <c r="O32" s="247" t="s">
        <v>1</v>
      </c>
      <c r="P32" s="248" t="s">
        <v>129</v>
      </c>
      <c r="Q32" s="245" t="s">
        <v>124</v>
      </c>
      <c r="R32" s="246">
        <f>第三週明細!W44</f>
        <v>696.5</v>
      </c>
      <c r="S32" s="247" t="s">
        <v>1</v>
      </c>
      <c r="T32" s="248">
        <f>第三週明細!W40</f>
        <v>22.5</v>
      </c>
      <c r="U32" s="5"/>
      <c r="V32" s="5"/>
    </row>
    <row r="33" spans="1:22" ht="35.1" customHeight="1" thickBot="1">
      <c r="A33" s="249" t="s">
        <v>125</v>
      </c>
      <c r="B33" s="250">
        <f>第三週明細!W6</f>
        <v>96.5</v>
      </c>
      <c r="C33" s="251" t="s">
        <v>3</v>
      </c>
      <c r="D33" s="252">
        <f>第三週明細!W10</f>
        <v>26.9</v>
      </c>
      <c r="E33" s="249" t="s">
        <v>125</v>
      </c>
      <c r="F33" s="250">
        <f>第三週明細!W14</f>
        <v>96.5</v>
      </c>
      <c r="G33" s="251" t="s">
        <v>126</v>
      </c>
      <c r="H33" s="252">
        <f>第三週明細!W18</f>
        <v>26.9</v>
      </c>
      <c r="I33" s="249" t="s">
        <v>125</v>
      </c>
      <c r="J33" s="250">
        <f>第三週明細!W22</f>
        <v>96.5</v>
      </c>
      <c r="K33" s="251" t="s">
        <v>3</v>
      </c>
      <c r="L33" s="252">
        <f>第三週明細!W26</f>
        <v>26.9</v>
      </c>
      <c r="M33" s="249" t="s">
        <v>125</v>
      </c>
      <c r="N33" s="250">
        <v>103</v>
      </c>
      <c r="O33" s="251" t="s">
        <v>126</v>
      </c>
      <c r="P33" s="252" t="s">
        <v>130</v>
      </c>
      <c r="Q33" s="249" t="s">
        <v>125</v>
      </c>
      <c r="R33" s="250">
        <f>第三週明細!W38</f>
        <v>96.5</v>
      </c>
      <c r="S33" s="251" t="s">
        <v>126</v>
      </c>
      <c r="T33" s="252">
        <f>第三週明細!W42</f>
        <v>27</v>
      </c>
      <c r="U33" s="5"/>
      <c r="V33" s="5"/>
    </row>
    <row r="34" spans="1:22" s="12" customFormat="1" ht="65.099999999999994" customHeight="1" thickBot="1">
      <c r="A34" s="1003" t="str">
        <f>月菜單!A34:D34</f>
        <v>4月19日(一)</v>
      </c>
      <c r="B34" s="1004"/>
      <c r="C34" s="1004"/>
      <c r="D34" s="1005"/>
      <c r="E34" s="1003" t="str">
        <f>月菜單!E34:H34</f>
        <v>4月20日(二)</v>
      </c>
      <c r="F34" s="1004"/>
      <c r="G34" s="1004"/>
      <c r="H34" s="1005"/>
      <c r="I34" s="1003" t="str">
        <f>月菜單!I34:L34</f>
        <v>4月21日(三)</v>
      </c>
      <c r="J34" s="1004"/>
      <c r="K34" s="1004"/>
      <c r="L34" s="1005"/>
      <c r="M34" s="1003" t="str">
        <f>月菜單!M34:P34</f>
        <v>4月22日(四)</v>
      </c>
      <c r="N34" s="1004"/>
      <c r="O34" s="1004"/>
      <c r="P34" s="1005"/>
      <c r="Q34" s="1003" t="str">
        <f>月菜單!Q34:T34</f>
        <v>4月23日(五)</v>
      </c>
      <c r="R34" s="1004"/>
      <c r="S34" s="1004"/>
      <c r="T34" s="1005"/>
      <c r="U34" s="5"/>
      <c r="V34" s="5"/>
    </row>
    <row r="35" spans="1:22" s="13" customFormat="1" ht="80.099999999999994" customHeight="1">
      <c r="A35" s="1011" t="str">
        <f>月菜單!A35:D35</f>
        <v>白米飯</v>
      </c>
      <c r="B35" s="1012"/>
      <c r="C35" s="1012"/>
      <c r="D35" s="1013"/>
      <c r="E35" s="1011" t="str">
        <f>月菜單!E35:H35</f>
        <v>白米飯</v>
      </c>
      <c r="F35" s="1012"/>
      <c r="G35" s="1012"/>
      <c r="H35" s="1013"/>
      <c r="I35" s="1011" t="str">
        <f>月菜單!I35:L35</f>
        <v>日式炒烏龍麵</v>
      </c>
      <c r="J35" s="1012"/>
      <c r="K35" s="1012"/>
      <c r="L35" s="1013"/>
      <c r="M35" s="1011" t="str">
        <f>月菜單!M35:P35</f>
        <v>地瓜飯</v>
      </c>
      <c r="N35" s="1012"/>
      <c r="O35" s="1012"/>
      <c r="P35" s="1013"/>
      <c r="Q35" s="1011" t="str">
        <f>月菜單!Q35:T35</f>
        <v>紫米飯</v>
      </c>
      <c r="R35" s="1012"/>
      <c r="S35" s="1012"/>
      <c r="T35" s="1013"/>
      <c r="U35" s="5"/>
      <c r="V35" s="5"/>
    </row>
    <row r="36" spans="1:22" s="13" customFormat="1" ht="80.099999999999994" customHeight="1">
      <c r="A36" s="1006" t="str">
        <f>月菜單!A36:D36</f>
        <v>元氣豬排</v>
      </c>
      <c r="B36" s="1007"/>
      <c r="C36" s="1007"/>
      <c r="D36" s="1014"/>
      <c r="E36" s="1006" t="str">
        <f>月菜單!E36:H36</f>
        <v>糖醋雞丁</v>
      </c>
      <c r="F36" s="1007"/>
      <c r="G36" s="1007"/>
      <c r="H36" s="1014"/>
      <c r="I36" s="1006" t="str">
        <f>月菜單!I36:L36</f>
        <v>豪大炸雞排(炸)</v>
      </c>
      <c r="J36" s="1007"/>
      <c r="K36" s="1007"/>
      <c r="L36" s="1014"/>
      <c r="M36" s="1006" t="str">
        <f>月菜單!M36:P36</f>
        <v>蘑菇肉片</v>
      </c>
      <c r="N36" s="1007"/>
      <c r="O36" s="1007"/>
      <c r="P36" s="1014"/>
      <c r="Q36" s="1006" t="str">
        <f>月菜單!Q36:T36</f>
        <v>檸檬烤雞腿</v>
      </c>
      <c r="R36" s="1007"/>
      <c r="S36" s="1007"/>
      <c r="T36" s="1014"/>
      <c r="U36" s="5"/>
      <c r="V36" s="5"/>
    </row>
    <row r="37" spans="1:22" s="13" customFormat="1" ht="80.099999999999994" customHeight="1">
      <c r="A37" s="1015" t="str">
        <f>月菜單!A37:D37</f>
        <v>咖哩雞</v>
      </c>
      <c r="B37" s="1016"/>
      <c r="C37" s="1016"/>
      <c r="D37" s="1017"/>
      <c r="E37" s="1015" t="str">
        <f>月菜單!E37:H37</f>
        <v>鮮筍雙鮮</v>
      </c>
      <c r="F37" s="1016"/>
      <c r="G37" s="1016"/>
      <c r="H37" s="1017"/>
      <c r="I37" s="1015" t="str">
        <f>月菜單!I37:L37</f>
        <v>三角薯餅(加)</v>
      </c>
      <c r="J37" s="1016"/>
      <c r="K37" s="1016"/>
      <c r="L37" s="1017"/>
      <c r="M37" s="1015" t="str">
        <f>月菜單!M37:P37</f>
        <v>芝麻蜜豆干(豆)</v>
      </c>
      <c r="N37" s="1016"/>
      <c r="O37" s="1016"/>
      <c r="P37" s="1017"/>
      <c r="Q37" s="1015" t="str">
        <f>月菜單!Q37:T37</f>
        <v>脆皮魚丁(海炸)</v>
      </c>
      <c r="R37" s="1016"/>
      <c r="S37" s="1016"/>
      <c r="T37" s="1017"/>
      <c r="U37" s="5"/>
      <c r="V37" s="5"/>
    </row>
    <row r="38" spans="1:22" s="13" customFormat="1" ht="80.099999999999994" customHeight="1">
      <c r="A38" s="1008" t="str">
        <f>月菜單!A38:D38</f>
        <v>起司炒蛋</v>
      </c>
      <c r="B38" s="1009"/>
      <c r="C38" s="1009"/>
      <c r="D38" s="1010"/>
      <c r="E38" s="1008" t="str">
        <f>月菜單!E38:H38</f>
        <v>手工香蒸肉</v>
      </c>
      <c r="F38" s="1009"/>
      <c r="G38" s="1009"/>
      <c r="H38" s="1010"/>
      <c r="I38" s="1008" t="str">
        <f>月菜單!I38:L38</f>
        <v>藍莓派(冷)</v>
      </c>
      <c r="J38" s="1009"/>
      <c r="K38" s="1009"/>
      <c r="L38" s="1010"/>
      <c r="M38" s="1008" t="str">
        <f>月菜單!M38:P38</f>
        <v>炫烤雞翅</v>
      </c>
      <c r="N38" s="1009"/>
      <c r="O38" s="1009"/>
      <c r="P38" s="1010"/>
      <c r="Q38" s="1008" t="str">
        <f>月菜單!Q38:T38</f>
        <v>肉醬貢丸(加)</v>
      </c>
      <c r="R38" s="1009"/>
      <c r="S38" s="1009"/>
      <c r="T38" s="1010"/>
      <c r="U38" s="5"/>
      <c r="V38" s="5"/>
    </row>
    <row r="39" spans="1:22" s="13" customFormat="1" ht="80.099999999999994" customHeight="1">
      <c r="A39" s="1015" t="str">
        <f>月菜單!A39:D39</f>
        <v>深色蔬菜</v>
      </c>
      <c r="B39" s="1016"/>
      <c r="C39" s="1016"/>
      <c r="D39" s="1017"/>
      <c r="E39" s="1015" t="str">
        <f>月菜單!E39:H39</f>
        <v>淺色蔬菜</v>
      </c>
      <c r="F39" s="1016"/>
      <c r="G39" s="1016"/>
      <c r="H39" s="1017"/>
      <c r="I39" s="1015" t="str">
        <f>月菜單!I39:L39</f>
        <v>深色蔬菜</v>
      </c>
      <c r="J39" s="1016"/>
      <c r="K39" s="1016"/>
      <c r="L39" s="1017"/>
      <c r="M39" s="1015" t="str">
        <f>月菜單!M39:P39</f>
        <v>深色蔬菜</v>
      </c>
      <c r="N39" s="1016"/>
      <c r="O39" s="1016"/>
      <c r="P39" s="1017"/>
      <c r="Q39" s="1015" t="str">
        <f>月菜單!Q39:T39</f>
        <v>淺色蔬菜</v>
      </c>
      <c r="R39" s="1016"/>
      <c r="S39" s="1016"/>
      <c r="T39" s="1017"/>
      <c r="U39" s="5"/>
      <c r="V39" s="5"/>
    </row>
    <row r="40" spans="1:22" s="13" customFormat="1" ht="80.099999999999994" customHeight="1" thickBot="1">
      <c r="A40" s="1018" t="str">
        <f>月菜單!A40:D40</f>
        <v>榨菜肉絲湯(醃)</v>
      </c>
      <c r="B40" s="1019"/>
      <c r="C40" s="1019"/>
      <c r="D40" s="1020"/>
      <c r="E40" s="1018" t="str">
        <f>月菜單!E40:H40</f>
        <v>紅豆紫米湯</v>
      </c>
      <c r="F40" s="1019"/>
      <c r="G40" s="1019"/>
      <c r="H40" s="1020"/>
      <c r="I40" s="1018" t="str">
        <f>月菜單!I40:L40</f>
        <v>羅宋湯</v>
      </c>
      <c r="J40" s="1019"/>
      <c r="K40" s="1019"/>
      <c r="L40" s="1020"/>
      <c r="M40" s="1018" t="str">
        <f>月菜單!M40:P40</f>
        <v>三絲湯</v>
      </c>
      <c r="N40" s="1019"/>
      <c r="O40" s="1019"/>
      <c r="P40" s="1020"/>
      <c r="Q40" s="1018" t="str">
        <f>月菜單!Q40:T40</f>
        <v>白卜肉絲湯</v>
      </c>
      <c r="R40" s="1019"/>
      <c r="S40" s="1019"/>
      <c r="T40" s="1020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35.1" customHeight="1">
      <c r="A42" s="245" t="s">
        <v>124</v>
      </c>
      <c r="B42" s="246">
        <f>第四週明細!W12</f>
        <v>686.8</v>
      </c>
      <c r="C42" s="247" t="s">
        <v>1</v>
      </c>
      <c r="D42" s="248">
        <f>第四週明細!W8</f>
        <v>22</v>
      </c>
      <c r="E42" s="245" t="s">
        <v>124</v>
      </c>
      <c r="F42" s="246">
        <f>第四週明細!W20</f>
        <v>686.8</v>
      </c>
      <c r="G42" s="247" t="s">
        <v>1</v>
      </c>
      <c r="H42" s="248">
        <f>第四週明細!W16</f>
        <v>23</v>
      </c>
      <c r="I42" s="245" t="s">
        <v>124</v>
      </c>
      <c r="J42" s="246">
        <f>第四週明細!W28</f>
        <v>709.3</v>
      </c>
      <c r="K42" s="247" t="s">
        <v>1</v>
      </c>
      <c r="L42" s="248">
        <f>第四週明細!W24</f>
        <v>24.5</v>
      </c>
      <c r="M42" s="245" t="s">
        <v>124</v>
      </c>
      <c r="N42" s="246">
        <f>第四週明細!W36</f>
        <v>691.6</v>
      </c>
      <c r="O42" s="247" t="s">
        <v>131</v>
      </c>
      <c r="P42" s="248">
        <f>第四週明細!W32</f>
        <v>22</v>
      </c>
      <c r="Q42" s="245" t="s">
        <v>124</v>
      </c>
      <c r="R42" s="246">
        <f>第四週明細!W44</f>
        <v>686.8</v>
      </c>
      <c r="S42" s="247" t="s">
        <v>1</v>
      </c>
      <c r="T42" s="248">
        <f>第四週明細!W40</f>
        <v>22</v>
      </c>
      <c r="U42" s="5"/>
      <c r="V42" s="5"/>
    </row>
    <row r="43" spans="1:22" ht="35.1" customHeight="1" thickBot="1">
      <c r="A43" s="249" t="s">
        <v>125</v>
      </c>
      <c r="B43" s="250">
        <f>第四週明細!W6</f>
        <v>95.5</v>
      </c>
      <c r="C43" s="251" t="s">
        <v>3</v>
      </c>
      <c r="D43" s="252">
        <f>第四週明細!W10</f>
        <v>26.7</v>
      </c>
      <c r="E43" s="249" t="s">
        <v>125</v>
      </c>
      <c r="F43" s="250">
        <f>第四週明細!W14</f>
        <v>95.5</v>
      </c>
      <c r="G43" s="251" t="s">
        <v>126</v>
      </c>
      <c r="H43" s="252">
        <f>第四週明細!W18</f>
        <v>26.7</v>
      </c>
      <c r="I43" s="249" t="s">
        <v>125</v>
      </c>
      <c r="J43" s="250">
        <f>第四週明細!W22</f>
        <v>95.5</v>
      </c>
      <c r="K43" s="251" t="s">
        <v>3</v>
      </c>
      <c r="L43" s="252">
        <f>第四週明細!W26</f>
        <v>26.7</v>
      </c>
      <c r="M43" s="249" t="s">
        <v>125</v>
      </c>
      <c r="N43" s="250">
        <f>第四週明細!W30</f>
        <v>96.5</v>
      </c>
      <c r="O43" s="251" t="s">
        <v>126</v>
      </c>
      <c r="P43" s="252">
        <f>第四週明細!W34</f>
        <v>26.9</v>
      </c>
      <c r="Q43" s="249" t="s">
        <v>125</v>
      </c>
      <c r="R43" s="250">
        <f>第四週明細!W38</f>
        <v>95.5</v>
      </c>
      <c r="S43" s="251" t="s">
        <v>126</v>
      </c>
      <c r="T43" s="252">
        <f>第四週明細!W42</f>
        <v>26.7</v>
      </c>
      <c r="U43" s="5"/>
      <c r="V43" s="5"/>
    </row>
    <row r="44" spans="1:22" s="12" customFormat="1" ht="65.099999999999994" customHeight="1" thickBot="1">
      <c r="A44" s="1003" t="str">
        <f>月菜單!A44:D44</f>
        <v>4月26日(一)</v>
      </c>
      <c r="B44" s="1004"/>
      <c r="C44" s="1004"/>
      <c r="D44" s="1005"/>
      <c r="E44" s="1003" t="str">
        <f>月菜單!E44:H44</f>
        <v>4月27日(二)</v>
      </c>
      <c r="F44" s="1004"/>
      <c r="G44" s="1004"/>
      <c r="H44" s="1005"/>
      <c r="I44" s="1003" t="str">
        <f>月菜單!I44:L44</f>
        <v>4月28日(三)</v>
      </c>
      <c r="J44" s="1004"/>
      <c r="K44" s="1004"/>
      <c r="L44" s="1005"/>
      <c r="M44" s="1003" t="str">
        <f>月菜單!M44:P44</f>
        <v>4月29日(四)</v>
      </c>
      <c r="N44" s="1004"/>
      <c r="O44" s="1004"/>
      <c r="P44" s="1005"/>
      <c r="Q44" s="1003" t="str">
        <f>月菜單!Q44:T44</f>
        <v>4月30日(五)</v>
      </c>
      <c r="R44" s="1004"/>
      <c r="S44" s="1004"/>
      <c r="T44" s="1005"/>
      <c r="U44" s="5"/>
      <c r="V44" s="5"/>
    </row>
    <row r="45" spans="1:22" s="13" customFormat="1" ht="80.099999999999994" customHeight="1">
      <c r="A45" s="1011" t="str">
        <f>月菜單!A45:D45</f>
        <v>白米飯</v>
      </c>
      <c r="B45" s="1012"/>
      <c r="C45" s="1012"/>
      <c r="D45" s="1013"/>
      <c r="E45" s="1011" t="str">
        <f>月菜單!E45:H45</f>
        <v>白米飯</v>
      </c>
      <c r="F45" s="1012"/>
      <c r="G45" s="1012"/>
      <c r="H45" s="1013"/>
      <c r="I45" s="1011" t="str">
        <f>月菜單!I45:L45</f>
        <v>咖哩炒飯</v>
      </c>
      <c r="J45" s="1012"/>
      <c r="K45" s="1012"/>
      <c r="L45" s="1013"/>
      <c r="M45" s="1011" t="str">
        <f>月菜單!M45:P45</f>
        <v>地瓜飯</v>
      </c>
      <c r="N45" s="1012"/>
      <c r="O45" s="1012"/>
      <c r="P45" s="1013"/>
      <c r="Q45" s="1011" t="str">
        <f>月菜單!Q45:T45</f>
        <v>燕麥飯</v>
      </c>
      <c r="R45" s="1012"/>
      <c r="S45" s="1012"/>
      <c r="T45" s="1013"/>
      <c r="U45" s="5"/>
      <c r="V45" s="5"/>
    </row>
    <row r="46" spans="1:22" s="13" customFormat="1" ht="80.099999999999994" customHeight="1">
      <c r="A46" s="1006" t="str">
        <f>月菜單!A46:D46</f>
        <v>普羅旺斯雞排</v>
      </c>
      <c r="B46" s="1007"/>
      <c r="C46" s="1007"/>
      <c r="D46" s="1014"/>
      <c r="E46" s="1006" t="str">
        <f>月菜單!E46:H46</f>
        <v>鮮筍燉肉</v>
      </c>
      <c r="F46" s="1007"/>
      <c r="G46" s="1007"/>
      <c r="H46" s="1014"/>
      <c r="I46" s="1006" t="str">
        <f>月菜單!I46:L46</f>
        <v>脆皮雞腿(炸)</v>
      </c>
      <c r="J46" s="1007"/>
      <c r="K46" s="1007"/>
      <c r="L46" s="1014"/>
      <c r="M46" s="1006" t="str">
        <f>月菜單!M46:P46</f>
        <v>懷舊豬里肌</v>
      </c>
      <c r="N46" s="1007"/>
      <c r="O46" s="1007"/>
      <c r="P46" s="1014"/>
      <c r="Q46" s="1006" t="str">
        <f>月菜單!Q46:T46</f>
        <v>燒烤香雞排</v>
      </c>
      <c r="R46" s="1007"/>
      <c r="S46" s="1007"/>
      <c r="T46" s="1014"/>
      <c r="U46" s="5"/>
      <c r="V46" s="5"/>
    </row>
    <row r="47" spans="1:22" s="13" customFormat="1" ht="80.099999999999994" customHeight="1">
      <c r="A47" s="1015" t="str">
        <f>月菜單!A47:D47</f>
        <v>小黃瓜豆腐(豆)</v>
      </c>
      <c r="B47" s="1016"/>
      <c r="C47" s="1016"/>
      <c r="D47" s="1017"/>
      <c r="E47" s="1015" t="str">
        <f>月菜單!E47:H47</f>
        <v>蝦仁彩蔬蛋(海)</v>
      </c>
      <c r="F47" s="1016"/>
      <c r="G47" s="1016"/>
      <c r="H47" s="1017"/>
      <c r="I47" s="1015" t="str">
        <f>月菜單!I47:L47</f>
        <v>滿餡奶香包(冷)</v>
      </c>
      <c r="J47" s="1016"/>
      <c r="K47" s="1016"/>
      <c r="L47" s="1017"/>
      <c r="M47" s="1015" t="str">
        <f>月菜單!M47:P47</f>
        <v>砂鍋白菜煲</v>
      </c>
      <c r="N47" s="1016"/>
      <c r="O47" s="1016"/>
      <c r="P47" s="1017"/>
      <c r="Q47" s="1015" t="str">
        <f>月菜單!Q47:T47</f>
        <v>日式關東煮(豆)</v>
      </c>
      <c r="R47" s="1016"/>
      <c r="S47" s="1016"/>
      <c r="T47" s="1017"/>
      <c r="U47" s="5"/>
      <c r="V47" s="5"/>
    </row>
    <row r="48" spans="1:22" s="13" customFormat="1" ht="80.099999999999994" customHeight="1">
      <c r="A48" s="1008" t="str">
        <f>月菜單!A48:D48</f>
        <v>壽喜燒肉</v>
      </c>
      <c r="B48" s="1009"/>
      <c r="C48" s="1009"/>
      <c r="D48" s="1010"/>
      <c r="E48" s="1008" t="str">
        <f>月菜單!E48:H48</f>
        <v>大雞堡肉(加)</v>
      </c>
      <c r="F48" s="1009"/>
      <c r="G48" s="1009"/>
      <c r="H48" s="1010"/>
      <c r="I48" s="1008" t="str">
        <f>月菜單!I48:L48</f>
        <v>茄汁熱狗(加)</v>
      </c>
      <c r="J48" s="1009"/>
      <c r="K48" s="1009"/>
      <c r="L48" s="1010"/>
      <c r="M48" s="1008" t="str">
        <f>月菜單!M48:P48</f>
        <v>塔香海帶</v>
      </c>
      <c r="N48" s="1009"/>
      <c r="O48" s="1009"/>
      <c r="P48" s="1010"/>
      <c r="Q48" s="1008" t="str">
        <f>月菜單!Q48:T48</f>
        <v>梅干扣肉(醃)</v>
      </c>
      <c r="R48" s="1009"/>
      <c r="S48" s="1009"/>
      <c r="T48" s="1010"/>
      <c r="U48" s="5"/>
      <c r="V48" s="5"/>
    </row>
    <row r="49" spans="1:22" s="13" customFormat="1" ht="80.099999999999994" customHeight="1">
      <c r="A49" s="1015" t="str">
        <f>月菜單!A49:D49</f>
        <v>深色蔬菜</v>
      </c>
      <c r="B49" s="1016"/>
      <c r="C49" s="1016"/>
      <c r="D49" s="1017"/>
      <c r="E49" s="1015" t="str">
        <f>月菜單!E49:H49</f>
        <v>深色蔬菜</v>
      </c>
      <c r="F49" s="1016"/>
      <c r="G49" s="1016"/>
      <c r="H49" s="1017"/>
      <c r="I49" s="1015" t="str">
        <f>月菜單!I49:L49</f>
        <v>深色蔬菜</v>
      </c>
      <c r="J49" s="1016"/>
      <c r="K49" s="1016"/>
      <c r="L49" s="1017"/>
      <c r="M49" s="1015" t="str">
        <f>月菜單!M49:P49</f>
        <v>淺色蔬菜</v>
      </c>
      <c r="N49" s="1016"/>
      <c r="O49" s="1016"/>
      <c r="P49" s="1017"/>
      <c r="Q49" s="1015" t="str">
        <f>月菜單!Q49:T49</f>
        <v>淺色蔬菜</v>
      </c>
      <c r="R49" s="1016"/>
      <c r="S49" s="1016"/>
      <c r="T49" s="1017"/>
      <c r="U49" s="5"/>
      <c r="V49" s="5"/>
    </row>
    <row r="50" spans="1:22" s="13" customFormat="1" ht="80.099999999999994" customHeight="1" thickBot="1">
      <c r="A50" s="1018" t="str">
        <f>月菜單!A50:D50</f>
        <v>香菇冬瓜湯</v>
      </c>
      <c r="B50" s="1019"/>
      <c r="C50" s="1019"/>
      <c r="D50" s="1020"/>
      <c r="E50" s="1018" t="str">
        <f>月菜單!E50:H50</f>
        <v>蘿蔔玉米湯</v>
      </c>
      <c r="F50" s="1019"/>
      <c r="G50" s="1019"/>
      <c r="H50" s="1020"/>
      <c r="I50" s="1018" t="str">
        <f>月菜單!I50:L50</f>
        <v>金針豆皮湯(豆)</v>
      </c>
      <c r="J50" s="1019"/>
      <c r="K50" s="1019"/>
      <c r="L50" s="1020"/>
      <c r="M50" s="1018" t="str">
        <f>月菜單!M50:P50</f>
        <v>榨菜肉絲湯(醃)</v>
      </c>
      <c r="N50" s="1019"/>
      <c r="O50" s="1019"/>
      <c r="P50" s="1020"/>
      <c r="Q50" s="1018" t="str">
        <f>月菜單!Q50:T50</f>
        <v>薑絲海芽湯</v>
      </c>
      <c r="R50" s="1019"/>
      <c r="S50" s="1019"/>
      <c r="T50" s="1020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35.1" customHeight="1">
      <c r="A52" s="245" t="s">
        <v>124</v>
      </c>
      <c r="B52" s="246">
        <f>'第五週明細 '!W12</f>
        <v>691.6</v>
      </c>
      <c r="C52" s="247" t="s">
        <v>1</v>
      </c>
      <c r="D52" s="248">
        <f>'第五週明細 '!W8</f>
        <v>22</v>
      </c>
      <c r="E52" s="245" t="s">
        <v>124</v>
      </c>
      <c r="F52" s="246">
        <f>'第五週明細 '!W20</f>
        <v>682.3</v>
      </c>
      <c r="G52" s="247" t="s">
        <v>1</v>
      </c>
      <c r="H52" s="248">
        <f>'第五週明細 '!W16</f>
        <v>23</v>
      </c>
      <c r="I52" s="245" t="s">
        <v>124</v>
      </c>
      <c r="J52" s="246">
        <f>'第五週明細 '!W28</f>
        <v>700.3</v>
      </c>
      <c r="K52" s="247" t="s">
        <v>1</v>
      </c>
      <c r="L52" s="248">
        <f>'第五週明細 '!W24</f>
        <v>23.5</v>
      </c>
      <c r="M52" s="245" t="s">
        <v>124</v>
      </c>
      <c r="N52" s="246">
        <f>'第五週明細 '!W36</f>
        <v>686.8</v>
      </c>
      <c r="O52" s="247" t="s">
        <v>131</v>
      </c>
      <c r="P52" s="248">
        <f>'第五週明細 '!W32</f>
        <v>22</v>
      </c>
      <c r="Q52" s="245" t="s">
        <v>124</v>
      </c>
      <c r="R52" s="246">
        <f>'第五週明細 '!W44</f>
        <v>694.1</v>
      </c>
      <c r="S52" s="247" t="s">
        <v>1</v>
      </c>
      <c r="T52" s="248">
        <f>'第五週明細 '!W40</f>
        <v>22.5</v>
      </c>
      <c r="U52" s="5"/>
      <c r="V52" s="5"/>
    </row>
    <row r="53" spans="1:22" ht="35.1" customHeight="1" thickBot="1">
      <c r="A53" s="249" t="s">
        <v>125</v>
      </c>
      <c r="B53" s="250">
        <f>'第五週明細 '!W6</f>
        <v>96.5</v>
      </c>
      <c r="C53" s="251" t="s">
        <v>3</v>
      </c>
      <c r="D53" s="252">
        <f>'第五週明細 '!W10</f>
        <v>26.9</v>
      </c>
      <c r="E53" s="249" t="s">
        <v>125</v>
      </c>
      <c r="F53" s="250">
        <f>'第五週明細 '!W14</f>
        <v>95.5</v>
      </c>
      <c r="G53" s="251" t="s">
        <v>126</v>
      </c>
      <c r="H53" s="252">
        <f>'第五週明細 '!W18</f>
        <v>26.7</v>
      </c>
      <c r="I53" s="249" t="s">
        <v>125</v>
      </c>
      <c r="J53" s="250">
        <f>'第五週明細 '!W22</f>
        <v>95.5</v>
      </c>
      <c r="K53" s="251" t="s">
        <v>3</v>
      </c>
      <c r="L53" s="252">
        <f>'第五週明細 '!W26</f>
        <v>26.7</v>
      </c>
      <c r="M53" s="249" t="s">
        <v>125</v>
      </c>
      <c r="N53" s="250">
        <f>'第五週明細 '!W30</f>
        <v>95.5</v>
      </c>
      <c r="O53" s="251" t="s">
        <v>126</v>
      </c>
      <c r="P53" s="252">
        <f>'第五週明細 '!W34</f>
        <v>26.7</v>
      </c>
      <c r="Q53" s="249" t="s">
        <v>125</v>
      </c>
      <c r="R53" s="250">
        <f>'第五週明細 '!W38</f>
        <v>95.5</v>
      </c>
      <c r="S53" s="251" t="s">
        <v>126</v>
      </c>
      <c r="T53" s="252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B1:D4 B11:D14 J1:L4 N11:P65536 J11:L65536 R11:T65536 N1:P4 F1:H4 R1:T4 F11:H65536 E1:E1048576 Q1:Q1048576 M1:M1048576 I1:I1048576 B16:D65536 A1:A1048576">
    <cfRule type="cellIs" dxfId="135" priority="61" stopIfTrue="1" operator="equal">
      <formula>0</formula>
    </cfRule>
  </conditionalFormatting>
  <conditionalFormatting sqref="A4:D4">
    <cfRule type="cellIs" dxfId="134" priority="60" stopIfTrue="1" operator="equal">
      <formula>0</formula>
    </cfRule>
  </conditionalFormatting>
  <conditionalFormatting sqref="A4">
    <cfRule type="cellIs" dxfId="133" priority="59" stopIfTrue="1" operator="equal">
      <formula>0</formula>
    </cfRule>
  </conditionalFormatting>
  <conditionalFormatting sqref="E4:T4">
    <cfRule type="cellIs" dxfId="132" priority="58" stopIfTrue="1" operator="equal">
      <formula>0</formula>
    </cfRule>
  </conditionalFormatting>
  <conditionalFormatting sqref="E4 I4 M4 Q4">
    <cfRule type="cellIs" dxfId="131" priority="57" stopIfTrue="1" operator="equal">
      <formula>0</formula>
    </cfRule>
  </conditionalFormatting>
  <conditionalFormatting sqref="A14">
    <cfRule type="cellIs" dxfId="130" priority="56" stopIfTrue="1" operator="equal">
      <formula>0</formula>
    </cfRule>
  </conditionalFormatting>
  <conditionalFormatting sqref="A14">
    <cfRule type="cellIs" dxfId="129" priority="55" stopIfTrue="1" operator="equal">
      <formula>0</formula>
    </cfRule>
  </conditionalFormatting>
  <conditionalFormatting sqref="E14:T14">
    <cfRule type="cellIs" dxfId="128" priority="54" stopIfTrue="1" operator="equal">
      <formula>0</formula>
    </cfRule>
  </conditionalFormatting>
  <conditionalFormatting sqref="E14 I14 M14 Q14">
    <cfRule type="cellIs" dxfId="127" priority="53" stopIfTrue="1" operator="equal">
      <formula>0</formula>
    </cfRule>
  </conditionalFormatting>
  <conditionalFormatting sqref="A24:D24">
    <cfRule type="cellIs" dxfId="126" priority="52" stopIfTrue="1" operator="equal">
      <formula>0</formula>
    </cfRule>
  </conditionalFormatting>
  <conditionalFormatting sqref="A24">
    <cfRule type="cellIs" dxfId="125" priority="51" stopIfTrue="1" operator="equal">
      <formula>0</formula>
    </cfRule>
  </conditionalFormatting>
  <conditionalFormatting sqref="E24:T24">
    <cfRule type="cellIs" dxfId="124" priority="50" stopIfTrue="1" operator="equal">
      <formula>0</formula>
    </cfRule>
  </conditionalFormatting>
  <conditionalFormatting sqref="E24 I24 M24 Q24">
    <cfRule type="cellIs" dxfId="123" priority="49" stopIfTrue="1" operator="equal">
      <formula>0</formula>
    </cfRule>
  </conditionalFormatting>
  <conditionalFormatting sqref="A34:D34">
    <cfRule type="cellIs" dxfId="122" priority="48" stopIfTrue="1" operator="equal">
      <formula>0</formula>
    </cfRule>
  </conditionalFormatting>
  <conditionalFormatting sqref="A34">
    <cfRule type="cellIs" dxfId="121" priority="47" stopIfTrue="1" operator="equal">
      <formula>0</formula>
    </cfRule>
  </conditionalFormatting>
  <conditionalFormatting sqref="E34:T34">
    <cfRule type="cellIs" dxfId="120" priority="46" stopIfTrue="1" operator="equal">
      <formula>0</formula>
    </cfRule>
  </conditionalFormatting>
  <conditionalFormatting sqref="E34 I34 M34 Q34">
    <cfRule type="cellIs" dxfId="119" priority="45" stopIfTrue="1" operator="equal">
      <formula>0</formula>
    </cfRule>
  </conditionalFormatting>
  <conditionalFormatting sqref="A44:D44">
    <cfRule type="cellIs" dxfId="118" priority="44" stopIfTrue="1" operator="equal">
      <formula>0</formula>
    </cfRule>
  </conditionalFormatting>
  <conditionalFormatting sqref="A44">
    <cfRule type="cellIs" dxfId="117" priority="43" stopIfTrue="1" operator="equal">
      <formula>0</formula>
    </cfRule>
  </conditionalFormatting>
  <conditionalFormatting sqref="E44:T44">
    <cfRule type="cellIs" dxfId="116" priority="42" stopIfTrue="1" operator="equal">
      <formula>0</formula>
    </cfRule>
  </conditionalFormatting>
  <conditionalFormatting sqref="E44 I44 M44 Q44">
    <cfRule type="cellIs" dxfId="115" priority="41" stopIfTrue="1" operator="equal">
      <formula>0</formula>
    </cfRule>
  </conditionalFormatting>
  <conditionalFormatting sqref="A14:D14">
    <cfRule type="cellIs" dxfId="114" priority="40" stopIfTrue="1" operator="equal">
      <formula>0</formula>
    </cfRule>
  </conditionalFormatting>
  <conditionalFormatting sqref="A14">
    <cfRule type="cellIs" dxfId="113" priority="39" stopIfTrue="1" operator="equal">
      <formula>0</formula>
    </cfRule>
  </conditionalFormatting>
  <conditionalFormatting sqref="E14:T14">
    <cfRule type="cellIs" dxfId="112" priority="38" stopIfTrue="1" operator="equal">
      <formula>0</formula>
    </cfRule>
  </conditionalFormatting>
  <conditionalFormatting sqref="E14 I14 M14 Q14">
    <cfRule type="cellIs" dxfId="111" priority="37" stopIfTrue="1" operator="equal">
      <formula>0</formula>
    </cfRule>
  </conditionalFormatting>
  <conditionalFormatting sqref="A24">
    <cfRule type="cellIs" dxfId="110" priority="36" stopIfTrue="1" operator="equal">
      <formula>0</formula>
    </cfRule>
  </conditionalFormatting>
  <conditionalFormatting sqref="A24">
    <cfRule type="cellIs" dxfId="109" priority="35" stopIfTrue="1" operator="equal">
      <formula>0</formula>
    </cfRule>
  </conditionalFormatting>
  <conditionalFormatting sqref="E24:T24">
    <cfRule type="cellIs" dxfId="108" priority="34" stopIfTrue="1" operator="equal">
      <formula>0</formula>
    </cfRule>
  </conditionalFormatting>
  <conditionalFormatting sqref="E24 I24 M24 Q24">
    <cfRule type="cellIs" dxfId="107" priority="33" stopIfTrue="1" operator="equal">
      <formula>0</formula>
    </cfRule>
  </conditionalFormatting>
  <conditionalFormatting sqref="A24:D24">
    <cfRule type="cellIs" dxfId="106" priority="32" stopIfTrue="1" operator="equal">
      <formula>0</formula>
    </cfRule>
  </conditionalFormatting>
  <conditionalFormatting sqref="A24">
    <cfRule type="cellIs" dxfId="105" priority="31" stopIfTrue="1" operator="equal">
      <formula>0</formula>
    </cfRule>
  </conditionalFormatting>
  <conditionalFormatting sqref="E24:T24">
    <cfRule type="cellIs" dxfId="104" priority="30" stopIfTrue="1" operator="equal">
      <formula>0</formula>
    </cfRule>
  </conditionalFormatting>
  <conditionalFormatting sqref="E24 I24 M24 Q24">
    <cfRule type="cellIs" dxfId="103" priority="29" stopIfTrue="1" operator="equal">
      <formula>0</formula>
    </cfRule>
  </conditionalFormatting>
  <conditionalFormatting sqref="A34:D34">
    <cfRule type="cellIs" dxfId="102" priority="28" stopIfTrue="1" operator="equal">
      <formula>0</formula>
    </cfRule>
  </conditionalFormatting>
  <conditionalFormatting sqref="A34">
    <cfRule type="cellIs" dxfId="101" priority="27" stopIfTrue="1" operator="equal">
      <formula>0</formula>
    </cfRule>
  </conditionalFormatting>
  <conditionalFormatting sqref="E34:T34">
    <cfRule type="cellIs" dxfId="100" priority="26" stopIfTrue="1" operator="equal">
      <formula>0</formula>
    </cfRule>
  </conditionalFormatting>
  <conditionalFormatting sqref="E34 I34 M34 Q34">
    <cfRule type="cellIs" dxfId="99" priority="25" stopIfTrue="1" operator="equal">
      <formula>0</formula>
    </cfRule>
  </conditionalFormatting>
  <conditionalFormatting sqref="A34">
    <cfRule type="cellIs" dxfId="98" priority="24" stopIfTrue="1" operator="equal">
      <formula>0</formula>
    </cfRule>
  </conditionalFormatting>
  <conditionalFormatting sqref="A34">
    <cfRule type="cellIs" dxfId="97" priority="23" stopIfTrue="1" operator="equal">
      <formula>0</formula>
    </cfRule>
  </conditionalFormatting>
  <conditionalFormatting sqref="E34:T34">
    <cfRule type="cellIs" dxfId="96" priority="22" stopIfTrue="1" operator="equal">
      <formula>0</formula>
    </cfRule>
  </conditionalFormatting>
  <conditionalFormatting sqref="E34 I34 M34 Q34">
    <cfRule type="cellIs" dxfId="95" priority="21" stopIfTrue="1" operator="equal">
      <formula>0</formula>
    </cfRule>
  </conditionalFormatting>
  <conditionalFormatting sqref="A34:D34">
    <cfRule type="cellIs" dxfId="94" priority="20" stopIfTrue="1" operator="equal">
      <formula>0</formula>
    </cfRule>
  </conditionalFormatting>
  <conditionalFormatting sqref="A34">
    <cfRule type="cellIs" dxfId="93" priority="19" stopIfTrue="1" operator="equal">
      <formula>0</formula>
    </cfRule>
  </conditionalFormatting>
  <conditionalFormatting sqref="E34:T34">
    <cfRule type="cellIs" dxfId="92" priority="18" stopIfTrue="1" operator="equal">
      <formula>0</formula>
    </cfRule>
  </conditionalFormatting>
  <conditionalFormatting sqref="E34 I34 M34 Q34">
    <cfRule type="cellIs" dxfId="91" priority="17" stopIfTrue="1" operator="equal">
      <formula>0</formula>
    </cfRule>
  </conditionalFormatting>
  <conditionalFormatting sqref="A44:D44">
    <cfRule type="cellIs" dxfId="90" priority="16" stopIfTrue="1" operator="equal">
      <formula>0</formula>
    </cfRule>
  </conditionalFormatting>
  <conditionalFormatting sqref="A44">
    <cfRule type="cellIs" dxfId="89" priority="15" stopIfTrue="1" operator="equal">
      <formula>0</formula>
    </cfRule>
  </conditionalFormatting>
  <conditionalFormatting sqref="E44:T44">
    <cfRule type="cellIs" dxfId="88" priority="14" stopIfTrue="1" operator="equal">
      <formula>0</formula>
    </cfRule>
  </conditionalFormatting>
  <conditionalFormatting sqref="E44 I44 M44 Q44">
    <cfRule type="cellIs" dxfId="87" priority="13" stopIfTrue="1" operator="equal">
      <formula>0</formula>
    </cfRule>
  </conditionalFormatting>
  <conditionalFormatting sqref="A44:D44">
    <cfRule type="cellIs" dxfId="86" priority="12" stopIfTrue="1" operator="equal">
      <formula>0</formula>
    </cfRule>
  </conditionalFormatting>
  <conditionalFormatting sqref="A44">
    <cfRule type="cellIs" dxfId="85" priority="11" stopIfTrue="1" operator="equal">
      <formula>0</formula>
    </cfRule>
  </conditionalFormatting>
  <conditionalFormatting sqref="E44:T44">
    <cfRule type="cellIs" dxfId="84" priority="10" stopIfTrue="1" operator="equal">
      <formula>0</formula>
    </cfRule>
  </conditionalFormatting>
  <conditionalFormatting sqref="E44 I44 M44 Q44">
    <cfRule type="cellIs" dxfId="83" priority="9" stopIfTrue="1" operator="equal">
      <formula>0</formula>
    </cfRule>
  </conditionalFormatting>
  <conditionalFormatting sqref="A44">
    <cfRule type="cellIs" dxfId="82" priority="8" stopIfTrue="1" operator="equal">
      <formula>0</formula>
    </cfRule>
  </conditionalFormatting>
  <conditionalFormatting sqref="A44">
    <cfRule type="cellIs" dxfId="81" priority="7" stopIfTrue="1" operator="equal">
      <formula>0</formula>
    </cfRule>
  </conditionalFormatting>
  <conditionalFormatting sqref="E44:T44">
    <cfRule type="cellIs" dxfId="80" priority="6" stopIfTrue="1" operator="equal">
      <formula>0</formula>
    </cfRule>
  </conditionalFormatting>
  <conditionalFormatting sqref="E44 I44 M44 Q44">
    <cfRule type="cellIs" dxfId="79" priority="5" stopIfTrue="1" operator="equal">
      <formula>0</formula>
    </cfRule>
  </conditionalFormatting>
  <conditionalFormatting sqref="A44:D44">
    <cfRule type="cellIs" dxfId="78" priority="4" stopIfTrue="1" operator="equal">
      <formula>0</formula>
    </cfRule>
  </conditionalFormatting>
  <conditionalFormatting sqref="A44">
    <cfRule type="cellIs" dxfId="77" priority="3" stopIfTrue="1" operator="equal">
      <formula>0</formula>
    </cfRule>
  </conditionalFormatting>
  <conditionalFormatting sqref="E44:T44">
    <cfRule type="cellIs" dxfId="76" priority="2" stopIfTrue="1" operator="equal">
      <formula>0</formula>
    </cfRule>
  </conditionalFormatting>
  <conditionalFormatting sqref="E44 I44 M44 Q44">
    <cfRule type="cellIs" dxfId="75" priority="1" stopIfTrue="1" operator="equal">
      <formula>0</formula>
    </cfRule>
  </conditionalFormatting>
  <pageMargins left="0.15748031496062992" right="0.15748031496062992" top="0" bottom="0" header="0.19685039370078741" footer="0.19685039370078741"/>
  <pageSetup paperSize="9" scale="16" orientation="landscape" r:id="rId1"/>
  <headerFooter alignWithMargins="0"/>
  <rowBreaks count="1" manualBreakCount="1">
    <brk id="53" max="2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223"/>
  <sheetViews>
    <sheetView view="pageBreakPreview" zoomScale="10" zoomScaleNormal="25" zoomScaleSheetLayoutView="10" workbookViewId="0">
      <selection activeCell="I15" sqref="I15:L15"/>
    </sheetView>
  </sheetViews>
  <sheetFormatPr defaultColWidth="9" defaultRowHeight="16.2"/>
  <cols>
    <col min="1" max="20" width="23.6640625" style="6" customWidth="1"/>
    <col min="21" max="16384" width="9" style="6"/>
  </cols>
  <sheetData>
    <row r="1" spans="1:28" ht="159.9" customHeight="1">
      <c r="A1" s="1" t="str">
        <f>月菜單!A1</f>
        <v>彰泰國中-冠成4月菜單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110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97</v>
      </c>
      <c r="P2" s="7"/>
      <c r="Q2" s="8"/>
      <c r="R2" s="8"/>
      <c r="S2" s="2"/>
      <c r="T2" s="2"/>
      <c r="U2" s="5"/>
      <c r="V2" s="5"/>
    </row>
    <row r="3" spans="1:28" ht="114.9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75" customHeight="1" thickBot="1">
      <c r="A4" s="1003">
        <f>月菜單!A4:D4</f>
        <v>0</v>
      </c>
      <c r="B4" s="1004"/>
      <c r="C4" s="1004"/>
      <c r="D4" s="1005"/>
      <c r="E4" s="1003">
        <f>月菜單!E4:H4</f>
        <v>0</v>
      </c>
      <c r="F4" s="1004"/>
      <c r="G4" s="1004"/>
      <c r="H4" s="1005"/>
      <c r="I4" s="1003">
        <f>月菜單!I4:L4</f>
        <v>0</v>
      </c>
      <c r="J4" s="1004"/>
      <c r="K4" s="1004"/>
      <c r="L4" s="1005"/>
      <c r="M4" s="1003" t="str">
        <f>月菜單!M4:P4</f>
        <v>4月1日(四)</v>
      </c>
      <c r="N4" s="1004"/>
      <c r="O4" s="1004"/>
      <c r="P4" s="1005"/>
      <c r="Q4" s="1003" t="str">
        <f>月菜單!Q4:T4</f>
        <v>4月2日(五)</v>
      </c>
      <c r="R4" s="1004"/>
      <c r="S4" s="1004"/>
      <c r="T4" s="1005"/>
      <c r="U4" s="5"/>
      <c r="V4" s="5"/>
    </row>
    <row r="5" spans="1:28" s="13" customFormat="1" ht="95.1" customHeight="1">
      <c r="A5" s="1011">
        <f>月菜單!A5:D5</f>
        <v>0</v>
      </c>
      <c r="B5" s="1012"/>
      <c r="C5" s="1012"/>
      <c r="D5" s="1013"/>
      <c r="E5" s="1011">
        <f>月菜單!E5:H5</f>
        <v>0</v>
      </c>
      <c r="F5" s="1012"/>
      <c r="G5" s="1012"/>
      <c r="H5" s="1013"/>
      <c r="I5" s="1011">
        <f>月菜單!I5:L5</f>
        <v>0</v>
      </c>
      <c r="J5" s="1012"/>
      <c r="K5" s="1012"/>
      <c r="L5" s="1013"/>
      <c r="M5" s="1011" t="str">
        <f>月菜單!M5:P5</f>
        <v>地瓜飯</v>
      </c>
      <c r="N5" s="1012"/>
      <c r="O5" s="1012"/>
      <c r="P5" s="1013"/>
      <c r="Q5" s="1011">
        <f>月菜單!Q5:T5</f>
        <v>0</v>
      </c>
      <c r="R5" s="1012"/>
      <c r="S5" s="1012"/>
      <c r="T5" s="1013"/>
      <c r="U5" s="5"/>
      <c r="V5" s="5"/>
    </row>
    <row r="6" spans="1:28" s="13" customFormat="1" ht="95.1" customHeight="1">
      <c r="A6" s="1006">
        <f>月菜單!A6:D6</f>
        <v>0</v>
      </c>
      <c r="B6" s="1007"/>
      <c r="C6" s="1007"/>
      <c r="D6" s="1014"/>
      <c r="E6" s="1006">
        <f>月菜單!E6:H6</f>
        <v>0</v>
      </c>
      <c r="F6" s="1007"/>
      <c r="G6" s="1007"/>
      <c r="H6" s="1014"/>
      <c r="I6" s="1006">
        <f>月菜單!I6:L6</f>
        <v>0</v>
      </c>
      <c r="J6" s="1007"/>
      <c r="K6" s="1007"/>
      <c r="L6" s="1014"/>
      <c r="M6" s="1006" t="str">
        <f>月菜單!M6:P6</f>
        <v>鐵路大排</v>
      </c>
      <c r="N6" s="1007"/>
      <c r="O6" s="1007"/>
      <c r="P6" s="1014"/>
      <c r="Q6" s="1006">
        <f>月菜單!Q6:T6</f>
        <v>0</v>
      </c>
      <c r="R6" s="1007"/>
      <c r="S6" s="1007"/>
      <c r="T6" s="1014"/>
      <c r="U6" s="5"/>
      <c r="V6" s="5"/>
    </row>
    <row r="7" spans="1:28" s="13" customFormat="1" ht="95.1" customHeight="1">
      <c r="A7" s="1015">
        <f>月菜單!A7:D7</f>
        <v>0</v>
      </c>
      <c r="B7" s="1016"/>
      <c r="C7" s="1016"/>
      <c r="D7" s="1017"/>
      <c r="E7" s="1015">
        <f>月菜單!E7:H7</f>
        <v>0</v>
      </c>
      <c r="F7" s="1016"/>
      <c r="G7" s="1016"/>
      <c r="H7" s="1017"/>
      <c r="I7" s="1015">
        <f>月菜單!I7:L7</f>
        <v>0</v>
      </c>
      <c r="J7" s="1016"/>
      <c r="K7" s="1016"/>
      <c r="L7" s="1017"/>
      <c r="M7" s="1015" t="str">
        <f>月菜單!M7:P7</f>
        <v>奶香三色</v>
      </c>
      <c r="N7" s="1016"/>
      <c r="O7" s="1016"/>
      <c r="P7" s="1017"/>
      <c r="Q7" s="1015" t="str">
        <f>月菜單!Q7:T7</f>
        <v>清明/兒童節連假</v>
      </c>
      <c r="R7" s="1016"/>
      <c r="S7" s="1016"/>
      <c r="T7" s="1017"/>
      <c r="U7" s="5"/>
      <c r="V7" s="5"/>
    </row>
    <row r="8" spans="1:28" s="13" customFormat="1" ht="95.1" customHeight="1">
      <c r="A8" s="1008">
        <f>月菜單!A8:D8</f>
        <v>0</v>
      </c>
      <c r="B8" s="1009"/>
      <c r="C8" s="1009"/>
      <c r="D8" s="1010"/>
      <c r="E8" s="1008">
        <f>月菜單!E8:H8</f>
        <v>0</v>
      </c>
      <c r="F8" s="1009"/>
      <c r="G8" s="1009"/>
      <c r="H8" s="1010"/>
      <c r="I8" s="1008">
        <f>月菜單!I8:L8</f>
        <v>0</v>
      </c>
      <c r="J8" s="1009"/>
      <c r="K8" s="1009"/>
      <c r="L8" s="1010"/>
      <c r="M8" s="1008" t="str">
        <f>月菜單!M8:P8</f>
        <v>白菜年糕(冷)</v>
      </c>
      <c r="N8" s="1009"/>
      <c r="O8" s="1009"/>
      <c r="P8" s="1010"/>
      <c r="Q8" s="1008">
        <f>月菜單!Q8:T8</f>
        <v>0</v>
      </c>
      <c r="R8" s="1009"/>
      <c r="S8" s="1009"/>
      <c r="T8" s="1010"/>
      <c r="U8" s="5"/>
      <c r="V8" s="5"/>
    </row>
    <row r="9" spans="1:28" s="13" customFormat="1" ht="95.1" customHeight="1">
      <c r="A9" s="1015">
        <f>月菜單!A9:D9</f>
        <v>0</v>
      </c>
      <c r="B9" s="1016"/>
      <c r="C9" s="1016"/>
      <c r="D9" s="1017"/>
      <c r="E9" s="1015">
        <f>月菜單!E9:H9</f>
        <v>0</v>
      </c>
      <c r="F9" s="1016"/>
      <c r="G9" s="1016"/>
      <c r="H9" s="1017"/>
      <c r="I9" s="1015">
        <f>月菜單!I9:L9</f>
        <v>0</v>
      </c>
      <c r="J9" s="1016"/>
      <c r="K9" s="1016"/>
      <c r="L9" s="1017"/>
      <c r="M9" s="1015" t="str">
        <f>月菜單!M9:P9</f>
        <v>深色蔬菜</v>
      </c>
      <c r="N9" s="1016"/>
      <c r="O9" s="1016"/>
      <c r="P9" s="1017"/>
      <c r="Q9" s="1015">
        <f>月菜單!Q9:T9</f>
        <v>0</v>
      </c>
      <c r="R9" s="1016"/>
      <c r="S9" s="1016"/>
      <c r="T9" s="1017"/>
      <c r="U9" s="5"/>
      <c r="V9" s="5"/>
    </row>
    <row r="10" spans="1:28" s="13" customFormat="1" ht="95.1" customHeight="1" thickBot="1">
      <c r="A10" s="1018">
        <f>月菜單!A10:D10</f>
        <v>0</v>
      </c>
      <c r="B10" s="1019"/>
      <c r="C10" s="1019"/>
      <c r="D10" s="1020"/>
      <c r="E10" s="1018">
        <f>月菜單!E10:H10</f>
        <v>0</v>
      </c>
      <c r="F10" s="1019"/>
      <c r="G10" s="1019"/>
      <c r="H10" s="1020"/>
      <c r="I10" s="1018">
        <f>月菜單!I10:L10</f>
        <v>0</v>
      </c>
      <c r="J10" s="1019"/>
      <c r="K10" s="1019"/>
      <c r="L10" s="1020"/>
      <c r="M10" s="1018" t="str">
        <f>月菜單!M10:P10</f>
        <v>紫菜湯</v>
      </c>
      <c r="N10" s="1019"/>
      <c r="O10" s="1019"/>
      <c r="P10" s="1020"/>
      <c r="Q10" s="1018">
        <f>月菜單!Q10:T10</f>
        <v>0</v>
      </c>
      <c r="R10" s="1019"/>
      <c r="S10" s="1019"/>
      <c r="T10" s="1020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45" t="s">
        <v>98</v>
      </c>
      <c r="B12" s="246">
        <f>月菜單!B12</f>
        <v>0</v>
      </c>
      <c r="C12" s="247" t="s">
        <v>99</v>
      </c>
      <c r="D12" s="248">
        <f>月菜單!D12</f>
        <v>0</v>
      </c>
      <c r="E12" s="245" t="s">
        <v>98</v>
      </c>
      <c r="F12" s="246">
        <f>第一週明細!W20</f>
        <v>0</v>
      </c>
      <c r="G12" s="247" t="s">
        <v>99</v>
      </c>
      <c r="H12" s="248">
        <f>第一週明細!W16</f>
        <v>0</v>
      </c>
      <c r="I12" s="245" t="s">
        <v>98</v>
      </c>
      <c r="J12" s="246">
        <f>第一週明細!W28</f>
        <v>0</v>
      </c>
      <c r="K12" s="247" t="s">
        <v>99</v>
      </c>
      <c r="L12" s="248">
        <f>第一週明細!W24</f>
        <v>0</v>
      </c>
      <c r="M12" s="245" t="s">
        <v>98</v>
      </c>
      <c r="N12" s="246">
        <f>第一週明細!W36</f>
        <v>691.3</v>
      </c>
      <c r="O12" s="247" t="s">
        <v>99</v>
      </c>
      <c r="P12" s="248">
        <f>第一週明細!W32</f>
        <v>22.5</v>
      </c>
      <c r="Q12" s="245" t="s">
        <v>98</v>
      </c>
      <c r="R12" s="246">
        <f>第一週明細!W44</f>
        <v>0</v>
      </c>
      <c r="S12" s="247" t="s">
        <v>99</v>
      </c>
      <c r="T12" s="248">
        <f>第一週明細!W40</f>
        <v>0</v>
      </c>
      <c r="U12" s="5"/>
      <c r="V12" s="5"/>
    </row>
    <row r="13" spans="1:28" ht="35.1" customHeight="1" thickBot="1">
      <c r="A13" s="249" t="s">
        <v>100</v>
      </c>
      <c r="B13" s="250">
        <f>月菜單!B13</f>
        <v>0</v>
      </c>
      <c r="C13" s="251" t="s">
        <v>3</v>
      </c>
      <c r="D13" s="252">
        <f>月菜單!D13</f>
        <v>0</v>
      </c>
      <c r="E13" s="249" t="s">
        <v>100</v>
      </c>
      <c r="F13" s="250">
        <f>第一週明細!W14</f>
        <v>0</v>
      </c>
      <c r="G13" s="251" t="s">
        <v>121</v>
      </c>
      <c r="H13" s="252">
        <f>第一週明細!W18</f>
        <v>0</v>
      </c>
      <c r="I13" s="249" t="s">
        <v>100</v>
      </c>
      <c r="J13" s="250">
        <f>第一週明細!W22</f>
        <v>0</v>
      </c>
      <c r="K13" s="251" t="s">
        <v>3</v>
      </c>
      <c r="L13" s="252">
        <f>第一週明細!W26</f>
        <v>0</v>
      </c>
      <c r="M13" s="249" t="s">
        <v>100</v>
      </c>
      <c r="N13" s="250">
        <f>第一週明細!W30</f>
        <v>95.5</v>
      </c>
      <c r="O13" s="251" t="s">
        <v>121</v>
      </c>
      <c r="P13" s="252">
        <f>第一週明細!W34</f>
        <v>26.7</v>
      </c>
      <c r="Q13" s="249" t="s">
        <v>100</v>
      </c>
      <c r="R13" s="250">
        <f>第一週明細!W38</f>
        <v>0</v>
      </c>
      <c r="S13" s="251" t="s">
        <v>121</v>
      </c>
      <c r="T13" s="252">
        <f>第一週明細!W42</f>
        <v>0</v>
      </c>
      <c r="U13" s="5"/>
      <c r="V13" s="5"/>
    </row>
    <row r="14" spans="1:28" s="12" customFormat="1" ht="75" customHeight="1" thickBot="1">
      <c r="A14" s="1003" t="str">
        <f>月菜單!A14:D14</f>
        <v>4月5日(一)</v>
      </c>
      <c r="B14" s="1004"/>
      <c r="C14" s="1004"/>
      <c r="D14" s="1005"/>
      <c r="E14" s="1003" t="str">
        <f>月菜單!E14:H14</f>
        <v>4月6日(二)</v>
      </c>
      <c r="F14" s="1004"/>
      <c r="G14" s="1004"/>
      <c r="H14" s="1005"/>
      <c r="I14" s="1003" t="str">
        <f>月菜單!I14:L14</f>
        <v>4月7日(三)</v>
      </c>
      <c r="J14" s="1004"/>
      <c r="K14" s="1004"/>
      <c r="L14" s="1005"/>
      <c r="M14" s="1003" t="str">
        <f>月菜單!M14:P14</f>
        <v>4月8日(四)</v>
      </c>
      <c r="N14" s="1004"/>
      <c r="O14" s="1004"/>
      <c r="P14" s="1005"/>
      <c r="Q14" s="1003" t="str">
        <f>月菜單!Q14:T14</f>
        <v>4月9日(五)</v>
      </c>
      <c r="R14" s="1004"/>
      <c r="S14" s="1004"/>
      <c r="T14" s="1005"/>
      <c r="U14" s="5"/>
      <c r="V14" s="5"/>
      <c r="AB14" s="12" t="s">
        <v>41</v>
      </c>
    </row>
    <row r="15" spans="1:28" s="13" customFormat="1" ht="95.1" customHeight="1">
      <c r="A15" s="1011">
        <f>月菜單!A15:D15</f>
        <v>0</v>
      </c>
      <c r="B15" s="1012"/>
      <c r="C15" s="1012"/>
      <c r="D15" s="1013"/>
      <c r="E15" s="1011" t="str">
        <f>月菜單!E15:H15</f>
        <v>白米飯</v>
      </c>
      <c r="F15" s="1012"/>
      <c r="G15" s="1012"/>
      <c r="H15" s="1013"/>
      <c r="I15" s="1011" t="str">
        <f>月菜單!I15:L15</f>
        <v>蘑菇鐵板麵</v>
      </c>
      <c r="J15" s="1012"/>
      <c r="K15" s="1012"/>
      <c r="L15" s="1013"/>
      <c r="M15" s="1011" t="str">
        <f>月菜單!M15:P15</f>
        <v>地瓜飯</v>
      </c>
      <c r="N15" s="1012"/>
      <c r="O15" s="1012"/>
      <c r="P15" s="1013"/>
      <c r="Q15" s="1011" t="str">
        <f>月菜單!Q15:T15</f>
        <v>糙米飯</v>
      </c>
      <c r="R15" s="1012"/>
      <c r="S15" s="1012"/>
      <c r="T15" s="1013"/>
      <c r="U15" s="5"/>
      <c r="V15" s="5"/>
    </row>
    <row r="16" spans="1:28" s="13" customFormat="1" ht="95.1" customHeight="1">
      <c r="A16" s="1006">
        <f>月菜單!A16:D16</f>
        <v>0</v>
      </c>
      <c r="B16" s="1007"/>
      <c r="C16" s="1007"/>
      <c r="D16" s="1014"/>
      <c r="E16" s="1006" t="str">
        <f>月菜單!E16:H16</f>
        <v>壽喜豬肉</v>
      </c>
      <c r="F16" s="1007"/>
      <c r="G16" s="1007"/>
      <c r="H16" s="1014"/>
      <c r="I16" s="1006" t="str">
        <f>月菜單!I16:L16</f>
        <v>卡啦雞腿排(炸)</v>
      </c>
      <c r="J16" s="1007"/>
      <c r="K16" s="1007"/>
      <c r="L16" s="1014"/>
      <c r="M16" s="1006" t="str">
        <f>月菜單!M16:P16</f>
        <v>照燒豬排</v>
      </c>
      <c r="N16" s="1007"/>
      <c r="O16" s="1007"/>
      <c r="P16" s="1014"/>
      <c r="Q16" s="1006" t="str">
        <f>月菜單!Q16:T16</f>
        <v>日式照燒雞翅</v>
      </c>
      <c r="R16" s="1007"/>
      <c r="S16" s="1007"/>
      <c r="T16" s="1014"/>
      <c r="U16" s="5"/>
      <c r="V16" s="5"/>
    </row>
    <row r="17" spans="1:32" s="13" customFormat="1" ht="95.1" customHeight="1">
      <c r="A17" s="1015" t="str">
        <f>月菜單!A17:D17</f>
        <v>清明/兒童節連假</v>
      </c>
      <c r="B17" s="1016"/>
      <c r="C17" s="1016"/>
      <c r="D17" s="1017"/>
      <c r="E17" s="1015" t="str">
        <f>月菜單!E17:H17</f>
        <v>芹香花枝丸(海加)</v>
      </c>
      <c r="F17" s="1016"/>
      <c r="G17" s="1016"/>
      <c r="H17" s="1017"/>
      <c r="I17" s="1015" t="str">
        <f>月菜單!I17:L17</f>
        <v>海苔楔型薯(加)</v>
      </c>
      <c r="J17" s="1016"/>
      <c r="K17" s="1016"/>
      <c r="L17" s="1017"/>
      <c r="M17" s="1015" t="str">
        <f>月菜單!M17:P17</f>
        <v>日式炊蛋</v>
      </c>
      <c r="N17" s="1016"/>
      <c r="O17" s="1016"/>
      <c r="P17" s="1017"/>
      <c r="Q17" s="1015" t="str">
        <f>月菜單!Q17:T17</f>
        <v>香酥魚丁(海炸)</v>
      </c>
      <c r="R17" s="1016"/>
      <c r="S17" s="1016"/>
      <c r="T17" s="1017"/>
      <c r="U17" s="5"/>
      <c r="V17" s="5"/>
    </row>
    <row r="18" spans="1:32" s="13" customFormat="1" ht="95.1" customHeight="1">
      <c r="A18" s="1008">
        <f>月菜單!A18:D18</f>
        <v>0</v>
      </c>
      <c r="B18" s="1009"/>
      <c r="C18" s="1009"/>
      <c r="D18" s="1010"/>
      <c r="E18" s="1008" t="str">
        <f>月菜單!E18:H18</f>
        <v>紅絲炒蛋</v>
      </c>
      <c r="F18" s="1009"/>
      <c r="G18" s="1009"/>
      <c r="H18" s="1010"/>
      <c r="I18" s="1008" t="str">
        <f>月菜單!I18:L18</f>
        <v>椰菜米血(冷)</v>
      </c>
      <c r="J18" s="1009"/>
      <c r="K18" s="1009"/>
      <c r="L18" s="1010"/>
      <c r="M18" s="1008" t="str">
        <f>月菜單!M18:P18</f>
        <v>起司焗洋芋</v>
      </c>
      <c r="N18" s="1009"/>
      <c r="O18" s="1009"/>
      <c r="P18" s="1010"/>
      <c r="Q18" s="1008" t="str">
        <f>月菜單!Q18:T18</f>
        <v>翠綠椰菜</v>
      </c>
      <c r="R18" s="1009"/>
      <c r="S18" s="1009"/>
      <c r="T18" s="1010"/>
    </row>
    <row r="19" spans="1:32" s="13" customFormat="1" ht="95.1" customHeight="1">
      <c r="A19" s="1015">
        <f>月菜單!A19:D19</f>
        <v>0</v>
      </c>
      <c r="B19" s="1016"/>
      <c r="C19" s="1016"/>
      <c r="D19" s="1017"/>
      <c r="E19" s="1015" t="str">
        <f>月菜單!E19:H19</f>
        <v>深色蔬菜</v>
      </c>
      <c r="F19" s="1016"/>
      <c r="G19" s="1016"/>
      <c r="H19" s="1017"/>
      <c r="I19" s="1015" t="str">
        <f>月菜單!I19:L19</f>
        <v>淺色蔬菜</v>
      </c>
      <c r="J19" s="1016"/>
      <c r="K19" s="1016"/>
      <c r="L19" s="1017"/>
      <c r="M19" s="1015" t="str">
        <f>月菜單!M19:P19</f>
        <v>深色蔬菜</v>
      </c>
      <c r="N19" s="1016"/>
      <c r="O19" s="1016"/>
      <c r="P19" s="1017"/>
      <c r="Q19" s="1015" t="str">
        <f>月菜單!Q19:T19</f>
        <v>淺色蔬菜</v>
      </c>
      <c r="R19" s="1016"/>
      <c r="S19" s="1016"/>
      <c r="T19" s="1017"/>
    </row>
    <row r="20" spans="1:32" s="13" customFormat="1" ht="95.1" customHeight="1" thickBot="1">
      <c r="A20" s="1018">
        <f>月菜單!A20:D20</f>
        <v>0</v>
      </c>
      <c r="B20" s="1019"/>
      <c r="C20" s="1019"/>
      <c r="D20" s="1020"/>
      <c r="E20" s="1018" t="str">
        <f>月菜單!E20:H20</f>
        <v>綠豆甜湯</v>
      </c>
      <c r="F20" s="1019"/>
      <c r="G20" s="1019"/>
      <c r="H20" s="1020"/>
      <c r="I20" s="1018" t="str">
        <f>月菜單!I20:L20</f>
        <v>榨菜粉絲湯(醃)</v>
      </c>
      <c r="J20" s="1019"/>
      <c r="K20" s="1019"/>
      <c r="L20" s="1020"/>
      <c r="M20" s="1018" t="str">
        <f>月菜單!M20:P20</f>
        <v>味噌豆腐湯(豆)</v>
      </c>
      <c r="N20" s="1019"/>
      <c r="O20" s="1019"/>
      <c r="P20" s="1020"/>
      <c r="Q20" s="1018" t="str">
        <f>月菜單!Q20:T20</f>
        <v>蛋花湯</v>
      </c>
      <c r="R20" s="1019"/>
      <c r="S20" s="1019"/>
      <c r="T20" s="1020"/>
    </row>
    <row r="21" spans="1:32" ht="1.5" customHeight="1" thickBot="1">
      <c r="A21" s="23" t="s">
        <v>132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133</v>
      </c>
      <c r="R21" s="33"/>
      <c r="S21" s="33"/>
      <c r="T21" s="34"/>
      <c r="U21" s="13"/>
      <c r="V21" s="13"/>
      <c r="W21" s="13"/>
      <c r="X21" s="13"/>
      <c r="Y21" s="13"/>
    </row>
    <row r="22" spans="1:32" s="237" customFormat="1" ht="35.1" customHeight="1">
      <c r="A22" s="245" t="s">
        <v>134</v>
      </c>
      <c r="B22" s="246">
        <f>第二週明細!W12</f>
        <v>0</v>
      </c>
      <c r="C22" s="247" t="s">
        <v>135</v>
      </c>
      <c r="D22" s="248">
        <f>第二週明細!W8</f>
        <v>0</v>
      </c>
      <c r="E22" s="245" t="s">
        <v>134</v>
      </c>
      <c r="F22" s="246">
        <f>第二週明細!W20</f>
        <v>686.8</v>
      </c>
      <c r="G22" s="247" t="s">
        <v>135</v>
      </c>
      <c r="H22" s="248">
        <f>第二週明細!W16</f>
        <v>23</v>
      </c>
      <c r="I22" s="245" t="s">
        <v>134</v>
      </c>
      <c r="J22" s="246">
        <f>第二週明細!W28</f>
        <v>691.3</v>
      </c>
      <c r="K22" s="247" t="s">
        <v>135</v>
      </c>
      <c r="L22" s="248">
        <f>第二週明細!W24</f>
        <v>22.5</v>
      </c>
      <c r="M22" s="245" t="s">
        <v>134</v>
      </c>
      <c r="N22" s="246">
        <f>第二週明細!W36</f>
        <v>686.8</v>
      </c>
      <c r="O22" s="247" t="s">
        <v>135</v>
      </c>
      <c r="P22" s="248">
        <f>第二週明細!W32</f>
        <v>22</v>
      </c>
      <c r="Q22" s="245" t="s">
        <v>134</v>
      </c>
      <c r="R22" s="246">
        <f>第二週明細!W44</f>
        <v>682.3</v>
      </c>
      <c r="S22" s="247" t="s">
        <v>135</v>
      </c>
      <c r="T22" s="248">
        <f>第二週明細!W40</f>
        <v>21.5</v>
      </c>
    </row>
    <row r="23" spans="1:32" s="237" customFormat="1" ht="35.1" customHeight="1" thickBot="1">
      <c r="A23" s="249" t="s">
        <v>136</v>
      </c>
      <c r="B23" s="250">
        <f>第二週明細!W6</f>
        <v>0</v>
      </c>
      <c r="C23" s="251" t="s">
        <v>3</v>
      </c>
      <c r="D23" s="252">
        <f>第二週明細!W10</f>
        <v>0</v>
      </c>
      <c r="E23" s="249" t="s">
        <v>136</v>
      </c>
      <c r="F23" s="250">
        <f>第二週明細!W14</f>
        <v>95.5</v>
      </c>
      <c r="G23" s="251" t="s">
        <v>137</v>
      </c>
      <c r="H23" s="252">
        <f>第二週明細!W18</f>
        <v>26.7</v>
      </c>
      <c r="I23" s="249" t="s">
        <v>136</v>
      </c>
      <c r="J23" s="250">
        <f>第二週明細!W22</f>
        <v>95.5</v>
      </c>
      <c r="K23" s="251" t="s">
        <v>3</v>
      </c>
      <c r="L23" s="252">
        <f>第二週明細!W26</f>
        <v>26.7</v>
      </c>
      <c r="M23" s="249" t="s">
        <v>136</v>
      </c>
      <c r="N23" s="250">
        <f>第二週明細!W30</f>
        <v>95.5</v>
      </c>
      <c r="O23" s="251" t="s">
        <v>137</v>
      </c>
      <c r="P23" s="252">
        <f>第二週明細!W34</f>
        <v>26.7</v>
      </c>
      <c r="Q23" s="249" t="s">
        <v>136</v>
      </c>
      <c r="R23" s="250">
        <f>第二週明細!W38</f>
        <v>95.5</v>
      </c>
      <c r="S23" s="251" t="s">
        <v>137</v>
      </c>
      <c r="T23" s="252">
        <f>第二週明細!W42</f>
        <v>26.7</v>
      </c>
    </row>
    <row r="24" spans="1:32" s="12" customFormat="1" ht="75" customHeight="1" thickBot="1">
      <c r="A24" s="1003" t="str">
        <f>月菜單!A24:D24</f>
        <v>4月12日(一)</v>
      </c>
      <c r="B24" s="1004"/>
      <c r="C24" s="1004"/>
      <c r="D24" s="1005"/>
      <c r="E24" s="1003" t="str">
        <f>月菜單!E24:H24</f>
        <v>4月13日(二)</v>
      </c>
      <c r="F24" s="1004"/>
      <c r="G24" s="1004"/>
      <c r="H24" s="1005"/>
      <c r="I24" s="1003" t="str">
        <f>月菜單!I24:L24</f>
        <v>4月14日(三)</v>
      </c>
      <c r="J24" s="1004"/>
      <c r="K24" s="1004"/>
      <c r="L24" s="1005"/>
      <c r="M24" s="1003" t="str">
        <f>月菜單!M24:P24</f>
        <v>4月15日(四)</v>
      </c>
      <c r="N24" s="1004"/>
      <c r="O24" s="1004"/>
      <c r="P24" s="1005"/>
      <c r="Q24" s="1003" t="str">
        <f>月菜單!Q24:T24</f>
        <v>4月16日(五)</v>
      </c>
      <c r="R24" s="1004"/>
      <c r="S24" s="1004"/>
      <c r="T24" s="1005"/>
      <c r="U24" s="5"/>
      <c r="V24" s="5"/>
    </row>
    <row r="25" spans="1:32" s="13" customFormat="1" ht="95.1" customHeight="1">
      <c r="A25" s="1011" t="str">
        <f>月菜單!A25:D25</f>
        <v>白米飯</v>
      </c>
      <c r="B25" s="1012"/>
      <c r="C25" s="1012"/>
      <c r="D25" s="1013"/>
      <c r="E25" s="1011" t="str">
        <f>月菜單!E25:H25</f>
        <v>白米飯</v>
      </c>
      <c r="F25" s="1012"/>
      <c r="G25" s="1012"/>
      <c r="H25" s="1013"/>
      <c r="I25" s="1011" t="str">
        <f>月菜單!I25:L25</f>
        <v>夏威夷炒飯</v>
      </c>
      <c r="J25" s="1012"/>
      <c r="K25" s="1012"/>
      <c r="L25" s="1013"/>
      <c r="M25" s="1011" t="str">
        <f>月菜單!M25:P25</f>
        <v>地瓜飯</v>
      </c>
      <c r="N25" s="1012"/>
      <c r="O25" s="1012"/>
      <c r="P25" s="1013"/>
      <c r="Q25" s="1011" t="str">
        <f>月菜單!Q25:T25</f>
        <v>五穀飯</v>
      </c>
      <c r="R25" s="1012"/>
      <c r="S25" s="1012"/>
      <c r="T25" s="1013"/>
      <c r="U25" s="5"/>
      <c r="V25" s="5"/>
    </row>
    <row r="26" spans="1:32" s="13" customFormat="1" ht="95.1" customHeight="1">
      <c r="A26" s="1006" t="str">
        <f>月菜單!A26:D26</f>
        <v>蔥燒豬里肌</v>
      </c>
      <c r="B26" s="1007"/>
      <c r="C26" s="1007"/>
      <c r="D26" s="1014"/>
      <c r="E26" s="1006" t="str">
        <f>月菜單!E26:H26</f>
        <v>匈牙利燉肉</v>
      </c>
      <c r="F26" s="1007"/>
      <c r="G26" s="1007"/>
      <c r="H26" s="1014"/>
      <c r="I26" s="1006" t="str">
        <f>月菜單!I26:L26</f>
        <v>鹽酥雞(炸)</v>
      </c>
      <c r="J26" s="1007"/>
      <c r="K26" s="1007"/>
      <c r="L26" s="1014"/>
      <c r="M26" s="1006" t="str">
        <f>月菜單!M26:P26</f>
        <v>京醬大排</v>
      </c>
      <c r="N26" s="1007"/>
      <c r="O26" s="1007"/>
      <c r="P26" s="1014"/>
      <c r="Q26" s="1006" t="str">
        <f>月菜單!Q26:T26</f>
        <v>板烤雞排</v>
      </c>
      <c r="R26" s="1007"/>
      <c r="S26" s="1007"/>
      <c r="T26" s="1014"/>
      <c r="U26" s="5"/>
      <c r="V26" s="5"/>
    </row>
    <row r="27" spans="1:32" s="13" customFormat="1" ht="95.1" customHeight="1">
      <c r="A27" s="1015" t="str">
        <f>月菜單!A27:D27</f>
        <v>照燒雞丁</v>
      </c>
      <c r="B27" s="1016"/>
      <c r="C27" s="1016"/>
      <c r="D27" s="1017"/>
      <c r="E27" s="1015" t="str">
        <f>月菜單!E27:H27</f>
        <v>筍香羹</v>
      </c>
      <c r="F27" s="1016"/>
      <c r="G27" s="1016"/>
      <c r="H27" s="1017"/>
      <c r="I27" s="1015" t="str">
        <f>月菜單!I27:L27</f>
        <v>海苔薯條(冷)</v>
      </c>
      <c r="J27" s="1016"/>
      <c r="K27" s="1016"/>
      <c r="L27" s="1017"/>
      <c r="M27" s="1015" t="str">
        <f>月菜單!M27:P27</f>
        <v>蒲燒鯛魚(海加)</v>
      </c>
      <c r="N27" s="1016"/>
      <c r="O27" s="1016"/>
      <c r="P27" s="1017"/>
      <c r="Q27" s="1015" t="str">
        <f>月菜單!Q27:T27</f>
        <v>炸蔬菜天婦羅(炸)</v>
      </c>
      <c r="R27" s="1016"/>
      <c r="S27" s="1016"/>
      <c r="T27" s="1017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1008" t="str">
        <f>月菜單!A28:D28</f>
        <v>白菜滷</v>
      </c>
      <c r="B28" s="1009"/>
      <c r="C28" s="1009"/>
      <c r="D28" s="1010"/>
      <c r="E28" s="1008" t="str">
        <f>月菜單!E28:H28</f>
        <v>哈燒翅小腿</v>
      </c>
      <c r="F28" s="1009"/>
      <c r="G28" s="1009"/>
      <c r="H28" s="1010"/>
      <c r="I28" s="1008" t="str">
        <f>月菜單!I28:L28</f>
        <v>飄香滷蛋</v>
      </c>
      <c r="J28" s="1009"/>
      <c r="K28" s="1009"/>
      <c r="L28" s="1010"/>
      <c r="M28" s="1008" t="str">
        <f>月菜單!M28:P28</f>
        <v>鹹豬肉豆干(豆加)</v>
      </c>
      <c r="N28" s="1009"/>
      <c r="O28" s="1009"/>
      <c r="P28" s="1010"/>
      <c r="Q28" s="1008" t="str">
        <f>月菜單!Q28:T28</f>
        <v>百頁菇菇(豆)</v>
      </c>
      <c r="R28" s="1009"/>
      <c r="S28" s="1009"/>
      <c r="T28" s="1010"/>
      <c r="U28" s="5"/>
      <c r="V28" s="5"/>
    </row>
    <row r="29" spans="1:32" s="13" customFormat="1" ht="95.1" customHeight="1">
      <c r="A29" s="1015" t="str">
        <f>月菜單!A29:D29</f>
        <v>深色蔬菜</v>
      </c>
      <c r="B29" s="1016"/>
      <c r="C29" s="1016"/>
      <c r="D29" s="1017"/>
      <c r="E29" s="1015" t="str">
        <f>月菜單!E29:H29</f>
        <v>淺色蔬菜</v>
      </c>
      <c r="F29" s="1016"/>
      <c r="G29" s="1016"/>
      <c r="H29" s="1017"/>
      <c r="I29" s="1015" t="str">
        <f>月菜單!I29:L29</f>
        <v>深色蔬菜</v>
      </c>
      <c r="J29" s="1016"/>
      <c r="K29" s="1016"/>
      <c r="L29" s="1017"/>
      <c r="M29" s="1015" t="str">
        <f>月菜單!M29:P29</f>
        <v>深色蔬菜</v>
      </c>
      <c r="N29" s="1016"/>
      <c r="O29" s="1016"/>
      <c r="P29" s="1017"/>
      <c r="Q29" s="1015" t="str">
        <f>月菜單!Q29:T29</f>
        <v>淺色蔬菜</v>
      </c>
      <c r="R29" s="1016"/>
      <c r="S29" s="1016"/>
      <c r="T29" s="1017"/>
      <c r="U29" s="5"/>
      <c r="V29" s="5"/>
    </row>
    <row r="30" spans="1:32" s="13" customFormat="1" ht="95.1" customHeight="1" thickBot="1">
      <c r="A30" s="1018" t="str">
        <f>月菜單!A30:D30</f>
        <v>蘿蔔湯</v>
      </c>
      <c r="B30" s="1019"/>
      <c r="C30" s="1019"/>
      <c r="D30" s="1020"/>
      <c r="E30" s="1018" t="str">
        <f>月菜單!E30:H30</f>
        <v>酸辣湯</v>
      </c>
      <c r="F30" s="1019"/>
      <c r="G30" s="1019"/>
      <c r="H30" s="1020"/>
      <c r="I30" s="1018" t="str">
        <f>月菜單!I30:L30</f>
        <v>薑絲冬瓜湯</v>
      </c>
      <c r="J30" s="1019"/>
      <c r="K30" s="1019"/>
      <c r="L30" s="1020"/>
      <c r="M30" s="1018" t="str">
        <f>月菜單!M30:P30</f>
        <v>日式味噌湯</v>
      </c>
      <c r="N30" s="1019"/>
      <c r="O30" s="1019"/>
      <c r="P30" s="1020"/>
      <c r="Q30" s="1018" t="str">
        <f>月菜單!Q30:T30</f>
        <v>薑絲紫菜湯</v>
      </c>
      <c r="R30" s="1019"/>
      <c r="S30" s="1019"/>
      <c r="T30" s="1020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45" t="s">
        <v>138</v>
      </c>
      <c r="B32" s="246">
        <f>第三週明細!W12</f>
        <v>687.1</v>
      </c>
      <c r="C32" s="247" t="s">
        <v>139</v>
      </c>
      <c r="D32" s="248">
        <f>第三週明細!W8</f>
        <v>21.5</v>
      </c>
      <c r="E32" s="245" t="s">
        <v>138</v>
      </c>
      <c r="F32" s="246">
        <f>第三週明細!W20</f>
        <v>682.6</v>
      </c>
      <c r="G32" s="247" t="s">
        <v>139</v>
      </c>
      <c r="H32" s="248">
        <f>第三週明細!W16</f>
        <v>23</v>
      </c>
      <c r="I32" s="245" t="s">
        <v>138</v>
      </c>
      <c r="J32" s="246">
        <f>第三週明細!W28</f>
        <v>700.6</v>
      </c>
      <c r="K32" s="247" t="s">
        <v>139</v>
      </c>
      <c r="L32" s="248">
        <f>第三週明細!W24</f>
        <v>23</v>
      </c>
      <c r="M32" s="245" t="s">
        <v>138</v>
      </c>
      <c r="N32" s="246">
        <v>735</v>
      </c>
      <c r="O32" s="247" t="s">
        <v>139</v>
      </c>
      <c r="P32" s="248" t="s">
        <v>140</v>
      </c>
      <c r="Q32" s="245" t="s">
        <v>138</v>
      </c>
      <c r="R32" s="246">
        <f>第三週明細!W44</f>
        <v>696.5</v>
      </c>
      <c r="S32" s="247" t="s">
        <v>139</v>
      </c>
      <c r="T32" s="248">
        <f>第三週明細!W40</f>
        <v>22.5</v>
      </c>
      <c r="U32" s="5"/>
      <c r="V32" s="5"/>
    </row>
    <row r="33" spans="1:22" ht="50.1" customHeight="1" thickBot="1">
      <c r="A33" s="249" t="s">
        <v>141</v>
      </c>
      <c r="B33" s="250">
        <f>第三週明細!W6</f>
        <v>96.5</v>
      </c>
      <c r="C33" s="251" t="s">
        <v>3</v>
      </c>
      <c r="D33" s="252">
        <f>第三週明細!W10</f>
        <v>26.9</v>
      </c>
      <c r="E33" s="249" t="s">
        <v>141</v>
      </c>
      <c r="F33" s="250">
        <f>第三週明細!W14</f>
        <v>96.5</v>
      </c>
      <c r="G33" s="251" t="s">
        <v>142</v>
      </c>
      <c r="H33" s="252">
        <f>第三週明細!W18</f>
        <v>26.9</v>
      </c>
      <c r="I33" s="249" t="s">
        <v>141</v>
      </c>
      <c r="J33" s="250">
        <f>第三週明細!W22</f>
        <v>96.5</v>
      </c>
      <c r="K33" s="251" t="s">
        <v>3</v>
      </c>
      <c r="L33" s="252">
        <f>第三週明細!W26</f>
        <v>26.9</v>
      </c>
      <c r="M33" s="249" t="s">
        <v>141</v>
      </c>
      <c r="N33" s="250">
        <v>103</v>
      </c>
      <c r="O33" s="251" t="s">
        <v>142</v>
      </c>
      <c r="P33" s="252" t="s">
        <v>143</v>
      </c>
      <c r="Q33" s="249" t="s">
        <v>141</v>
      </c>
      <c r="R33" s="250">
        <f>第三週明細!W38</f>
        <v>96.5</v>
      </c>
      <c r="S33" s="251" t="s">
        <v>142</v>
      </c>
      <c r="T33" s="252">
        <f>第三週明細!W42</f>
        <v>27</v>
      </c>
      <c r="U33" s="5"/>
      <c r="V33" s="5"/>
    </row>
    <row r="34" spans="1:22" s="12" customFormat="1" ht="75" customHeight="1" thickBot="1">
      <c r="A34" s="1003" t="str">
        <f>月菜單!A34:D34</f>
        <v>4月19日(一)</v>
      </c>
      <c r="B34" s="1004"/>
      <c r="C34" s="1004"/>
      <c r="D34" s="1005"/>
      <c r="E34" s="1003" t="str">
        <f>月菜單!E34:H34</f>
        <v>4月20日(二)</v>
      </c>
      <c r="F34" s="1004"/>
      <c r="G34" s="1004"/>
      <c r="H34" s="1005"/>
      <c r="I34" s="1003" t="str">
        <f>月菜單!I34:L34</f>
        <v>4月21日(三)</v>
      </c>
      <c r="J34" s="1004"/>
      <c r="K34" s="1004"/>
      <c r="L34" s="1005"/>
      <c r="M34" s="1003" t="str">
        <f>月菜單!M34:P34</f>
        <v>4月22日(四)</v>
      </c>
      <c r="N34" s="1004"/>
      <c r="O34" s="1004"/>
      <c r="P34" s="1005"/>
      <c r="Q34" s="1003" t="str">
        <f>月菜單!Q34:T34</f>
        <v>4月23日(五)</v>
      </c>
      <c r="R34" s="1004"/>
      <c r="S34" s="1004"/>
      <c r="T34" s="1005"/>
      <c r="U34" s="5"/>
      <c r="V34" s="5"/>
    </row>
    <row r="35" spans="1:22" s="13" customFormat="1" ht="95.1" customHeight="1">
      <c r="A35" s="1011" t="str">
        <f>月菜單!A35:D35</f>
        <v>白米飯</v>
      </c>
      <c r="B35" s="1012"/>
      <c r="C35" s="1012"/>
      <c r="D35" s="1013"/>
      <c r="E35" s="1011" t="str">
        <f>月菜單!E35:H35</f>
        <v>白米飯</v>
      </c>
      <c r="F35" s="1012"/>
      <c r="G35" s="1012"/>
      <c r="H35" s="1013"/>
      <c r="I35" s="1011" t="str">
        <f>月菜單!I35:L35</f>
        <v>日式炒烏龍麵</v>
      </c>
      <c r="J35" s="1012"/>
      <c r="K35" s="1012"/>
      <c r="L35" s="1013"/>
      <c r="M35" s="1011" t="str">
        <f>月菜單!M35:P35</f>
        <v>地瓜飯</v>
      </c>
      <c r="N35" s="1012"/>
      <c r="O35" s="1012"/>
      <c r="P35" s="1013"/>
      <c r="Q35" s="1011" t="str">
        <f>月菜單!Q35:T35</f>
        <v>紫米飯</v>
      </c>
      <c r="R35" s="1012"/>
      <c r="S35" s="1012"/>
      <c r="T35" s="1013"/>
      <c r="U35" s="5"/>
      <c r="V35" s="5"/>
    </row>
    <row r="36" spans="1:22" s="13" customFormat="1" ht="95.1" customHeight="1">
      <c r="A36" s="1006" t="str">
        <f>月菜單!A36:D36</f>
        <v>元氣豬排</v>
      </c>
      <c r="B36" s="1007"/>
      <c r="C36" s="1007"/>
      <c r="D36" s="1014"/>
      <c r="E36" s="1006" t="str">
        <f>月菜單!E36:H36</f>
        <v>糖醋雞丁</v>
      </c>
      <c r="F36" s="1007"/>
      <c r="G36" s="1007"/>
      <c r="H36" s="1014"/>
      <c r="I36" s="1006" t="str">
        <f>月菜單!I36:L36</f>
        <v>豪大炸雞排(炸)</v>
      </c>
      <c r="J36" s="1007"/>
      <c r="K36" s="1007"/>
      <c r="L36" s="1014"/>
      <c r="M36" s="1006" t="str">
        <f>月菜單!M36:P36</f>
        <v>蘑菇肉片</v>
      </c>
      <c r="N36" s="1007"/>
      <c r="O36" s="1007"/>
      <c r="P36" s="1014"/>
      <c r="Q36" s="1006" t="str">
        <f>月菜單!Q36:T36</f>
        <v>檸檬烤雞腿</v>
      </c>
      <c r="R36" s="1007"/>
      <c r="S36" s="1007"/>
      <c r="T36" s="1014"/>
      <c r="U36" s="5"/>
      <c r="V36" s="5"/>
    </row>
    <row r="37" spans="1:22" s="13" customFormat="1" ht="95.1" customHeight="1">
      <c r="A37" s="1015" t="str">
        <f>月菜單!A37:D37</f>
        <v>咖哩雞</v>
      </c>
      <c r="B37" s="1016"/>
      <c r="C37" s="1016"/>
      <c r="D37" s="1017"/>
      <c r="E37" s="1015" t="str">
        <f>月菜單!E37:H37</f>
        <v>鮮筍雙鮮</v>
      </c>
      <c r="F37" s="1016"/>
      <c r="G37" s="1016"/>
      <c r="H37" s="1017"/>
      <c r="I37" s="1015" t="str">
        <f>月菜單!I37:L37</f>
        <v>三角薯餅(加)</v>
      </c>
      <c r="J37" s="1016"/>
      <c r="K37" s="1016"/>
      <c r="L37" s="1017"/>
      <c r="M37" s="1015" t="str">
        <f>月菜單!M37:P37</f>
        <v>芝麻蜜豆干(豆)</v>
      </c>
      <c r="N37" s="1016"/>
      <c r="O37" s="1016"/>
      <c r="P37" s="1017"/>
      <c r="Q37" s="1015" t="str">
        <f>月菜單!Q37:T37</f>
        <v>脆皮魚丁(海炸)</v>
      </c>
      <c r="R37" s="1016"/>
      <c r="S37" s="1016"/>
      <c r="T37" s="1017"/>
      <c r="U37" s="5"/>
      <c r="V37" s="5"/>
    </row>
    <row r="38" spans="1:22" s="13" customFormat="1" ht="95.1" customHeight="1">
      <c r="A38" s="1008" t="str">
        <f>月菜單!A38:D38</f>
        <v>起司炒蛋</v>
      </c>
      <c r="B38" s="1009"/>
      <c r="C38" s="1009"/>
      <c r="D38" s="1010"/>
      <c r="E38" s="1008" t="str">
        <f>月菜單!E38:H38</f>
        <v>手工香蒸肉</v>
      </c>
      <c r="F38" s="1009"/>
      <c r="G38" s="1009"/>
      <c r="H38" s="1010"/>
      <c r="I38" s="1008" t="str">
        <f>月菜單!I38:L38</f>
        <v>藍莓派(冷)</v>
      </c>
      <c r="J38" s="1009"/>
      <c r="K38" s="1009"/>
      <c r="L38" s="1010"/>
      <c r="M38" s="1008" t="str">
        <f>月菜單!M38:P38</f>
        <v>炫烤雞翅</v>
      </c>
      <c r="N38" s="1009"/>
      <c r="O38" s="1009"/>
      <c r="P38" s="1010"/>
      <c r="Q38" s="1008" t="str">
        <f>月菜單!Q38:T38</f>
        <v>肉醬貢丸(加)</v>
      </c>
      <c r="R38" s="1009"/>
      <c r="S38" s="1009"/>
      <c r="T38" s="1010"/>
      <c r="U38" s="5"/>
      <c r="V38" s="5"/>
    </row>
    <row r="39" spans="1:22" s="13" customFormat="1" ht="95.1" customHeight="1">
      <c r="A39" s="1015" t="str">
        <f>月菜單!A39:D39</f>
        <v>深色蔬菜</v>
      </c>
      <c r="B39" s="1016"/>
      <c r="C39" s="1016"/>
      <c r="D39" s="1017"/>
      <c r="E39" s="1015" t="str">
        <f>月菜單!E39:H39</f>
        <v>淺色蔬菜</v>
      </c>
      <c r="F39" s="1016"/>
      <c r="G39" s="1016"/>
      <c r="H39" s="1017"/>
      <c r="I39" s="1015" t="str">
        <f>月菜單!I39:L39</f>
        <v>深色蔬菜</v>
      </c>
      <c r="J39" s="1016"/>
      <c r="K39" s="1016"/>
      <c r="L39" s="1017"/>
      <c r="M39" s="1015" t="str">
        <f>月菜單!M39:P39</f>
        <v>深色蔬菜</v>
      </c>
      <c r="N39" s="1016"/>
      <c r="O39" s="1016"/>
      <c r="P39" s="1017"/>
      <c r="Q39" s="1015" t="str">
        <f>月菜單!Q39:T39</f>
        <v>淺色蔬菜</v>
      </c>
      <c r="R39" s="1016"/>
      <c r="S39" s="1016"/>
      <c r="T39" s="1017"/>
      <c r="U39" s="5"/>
      <c r="V39" s="5"/>
    </row>
    <row r="40" spans="1:22" s="13" customFormat="1" ht="95.1" customHeight="1" thickBot="1">
      <c r="A40" s="1018" t="str">
        <f>月菜單!A40:D40</f>
        <v>榨菜肉絲湯(醃)</v>
      </c>
      <c r="B40" s="1019"/>
      <c r="C40" s="1019"/>
      <c r="D40" s="1020"/>
      <c r="E40" s="1018" t="str">
        <f>月菜單!E40:H40</f>
        <v>紅豆紫米湯</v>
      </c>
      <c r="F40" s="1019"/>
      <c r="G40" s="1019"/>
      <c r="H40" s="1020"/>
      <c r="I40" s="1018" t="str">
        <f>月菜單!I40:L40</f>
        <v>羅宋湯</v>
      </c>
      <c r="J40" s="1019"/>
      <c r="K40" s="1019"/>
      <c r="L40" s="1020"/>
      <c r="M40" s="1018" t="str">
        <f>月菜單!M40:P40</f>
        <v>三絲湯</v>
      </c>
      <c r="N40" s="1019"/>
      <c r="O40" s="1019"/>
      <c r="P40" s="1020"/>
      <c r="Q40" s="1018" t="str">
        <f>月菜單!Q40:T40</f>
        <v>白卜肉絲湯</v>
      </c>
      <c r="R40" s="1019"/>
      <c r="S40" s="1019"/>
      <c r="T40" s="1020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45" t="s">
        <v>98</v>
      </c>
      <c r="B42" s="246">
        <f>第四週明細!W12</f>
        <v>686.8</v>
      </c>
      <c r="C42" s="247" t="s">
        <v>99</v>
      </c>
      <c r="D42" s="248">
        <f>第四週明細!W8</f>
        <v>22</v>
      </c>
      <c r="E42" s="245" t="s">
        <v>98</v>
      </c>
      <c r="F42" s="246">
        <f>第四週明細!W20</f>
        <v>686.8</v>
      </c>
      <c r="G42" s="247" t="s">
        <v>99</v>
      </c>
      <c r="H42" s="248">
        <f>第四週明細!W16</f>
        <v>23</v>
      </c>
      <c r="I42" s="245" t="s">
        <v>98</v>
      </c>
      <c r="J42" s="246">
        <f>第四週明細!W28</f>
        <v>709.3</v>
      </c>
      <c r="K42" s="247" t="s">
        <v>99</v>
      </c>
      <c r="L42" s="248">
        <f>第四週明細!W24</f>
        <v>24.5</v>
      </c>
      <c r="M42" s="245" t="s">
        <v>98</v>
      </c>
      <c r="N42" s="246">
        <f>第四週明細!W36</f>
        <v>691.6</v>
      </c>
      <c r="O42" s="247" t="s">
        <v>99</v>
      </c>
      <c r="P42" s="248">
        <f>第四週明細!W32</f>
        <v>22</v>
      </c>
      <c r="Q42" s="245" t="s">
        <v>98</v>
      </c>
      <c r="R42" s="246">
        <f>第四週明細!W44</f>
        <v>686.8</v>
      </c>
      <c r="S42" s="247" t="s">
        <v>99</v>
      </c>
      <c r="T42" s="248">
        <f>第四週明細!W40</f>
        <v>22</v>
      </c>
      <c r="U42" s="5"/>
      <c r="V42" s="5"/>
    </row>
    <row r="43" spans="1:22" ht="50.1" customHeight="1" thickBot="1">
      <c r="A43" s="249" t="s">
        <v>100</v>
      </c>
      <c r="B43" s="250">
        <f>第四週明細!W6</f>
        <v>95.5</v>
      </c>
      <c r="C43" s="251" t="s">
        <v>3</v>
      </c>
      <c r="D43" s="252">
        <f>第四週明細!W10</f>
        <v>26.7</v>
      </c>
      <c r="E43" s="249" t="s">
        <v>100</v>
      </c>
      <c r="F43" s="250">
        <f>第四週明細!W14</f>
        <v>95.5</v>
      </c>
      <c r="G43" s="251" t="s">
        <v>121</v>
      </c>
      <c r="H43" s="252">
        <f>第四週明細!W18</f>
        <v>26.7</v>
      </c>
      <c r="I43" s="249" t="s">
        <v>100</v>
      </c>
      <c r="J43" s="250">
        <f>第四週明細!W22</f>
        <v>95.5</v>
      </c>
      <c r="K43" s="251" t="s">
        <v>3</v>
      </c>
      <c r="L43" s="252">
        <f>第四週明細!W26</f>
        <v>26.7</v>
      </c>
      <c r="M43" s="249" t="s">
        <v>100</v>
      </c>
      <c r="N43" s="250">
        <f>第四週明細!W30</f>
        <v>96.5</v>
      </c>
      <c r="O43" s="251" t="s">
        <v>121</v>
      </c>
      <c r="P43" s="252">
        <f>第四週明細!W34</f>
        <v>26.9</v>
      </c>
      <c r="Q43" s="249" t="s">
        <v>100</v>
      </c>
      <c r="R43" s="250">
        <f>第四週明細!W38</f>
        <v>95.5</v>
      </c>
      <c r="S43" s="251" t="s">
        <v>121</v>
      </c>
      <c r="T43" s="252">
        <f>第四週明細!W42</f>
        <v>26.7</v>
      </c>
      <c r="U43" s="5"/>
      <c r="V43" s="5"/>
    </row>
    <row r="44" spans="1:22" s="12" customFormat="1" ht="75" customHeight="1" thickBot="1">
      <c r="A44" s="1003" t="str">
        <f>月菜單!A44:D44</f>
        <v>4月26日(一)</v>
      </c>
      <c r="B44" s="1004"/>
      <c r="C44" s="1004"/>
      <c r="D44" s="1005"/>
      <c r="E44" s="1003" t="str">
        <f>月菜單!E44:H44</f>
        <v>4月27日(二)</v>
      </c>
      <c r="F44" s="1004"/>
      <c r="G44" s="1004"/>
      <c r="H44" s="1005"/>
      <c r="I44" s="1003" t="str">
        <f>月菜單!I44:L44</f>
        <v>4月28日(三)</v>
      </c>
      <c r="J44" s="1004"/>
      <c r="K44" s="1004"/>
      <c r="L44" s="1005"/>
      <c r="M44" s="1003" t="str">
        <f>月菜單!M44:P44</f>
        <v>4月29日(四)</v>
      </c>
      <c r="N44" s="1004"/>
      <c r="O44" s="1004"/>
      <c r="P44" s="1005"/>
      <c r="Q44" s="1003" t="str">
        <f>月菜單!Q44:T44</f>
        <v>4月30日(五)</v>
      </c>
      <c r="R44" s="1004"/>
      <c r="S44" s="1004"/>
      <c r="T44" s="1005"/>
      <c r="U44" s="5"/>
      <c r="V44" s="5"/>
    </row>
    <row r="45" spans="1:22" s="13" customFormat="1" ht="95.1" customHeight="1">
      <c r="A45" s="1011" t="str">
        <f>月菜單!A45:D45</f>
        <v>白米飯</v>
      </c>
      <c r="B45" s="1012"/>
      <c r="C45" s="1012"/>
      <c r="D45" s="1013"/>
      <c r="E45" s="1011" t="str">
        <f>月菜單!E45:H45</f>
        <v>白米飯</v>
      </c>
      <c r="F45" s="1012"/>
      <c r="G45" s="1012"/>
      <c r="H45" s="1013"/>
      <c r="I45" s="1011" t="str">
        <f>月菜單!I45:L45</f>
        <v>咖哩炒飯</v>
      </c>
      <c r="J45" s="1012"/>
      <c r="K45" s="1012"/>
      <c r="L45" s="1013"/>
      <c r="M45" s="1011" t="str">
        <f>月菜單!M45:P45</f>
        <v>地瓜飯</v>
      </c>
      <c r="N45" s="1012"/>
      <c r="O45" s="1012"/>
      <c r="P45" s="1013"/>
      <c r="Q45" s="1011" t="str">
        <f>月菜單!Q45:T45</f>
        <v>燕麥飯</v>
      </c>
      <c r="R45" s="1012"/>
      <c r="S45" s="1012"/>
      <c r="T45" s="1013"/>
      <c r="U45" s="5"/>
      <c r="V45" s="5"/>
    </row>
    <row r="46" spans="1:22" s="13" customFormat="1" ht="95.1" customHeight="1">
      <c r="A46" s="1006" t="str">
        <f>月菜單!A46:D46</f>
        <v>普羅旺斯雞排</v>
      </c>
      <c r="B46" s="1007"/>
      <c r="C46" s="1007"/>
      <c r="D46" s="1014"/>
      <c r="E46" s="1006" t="str">
        <f>月菜單!E46:H46</f>
        <v>鮮筍燉肉</v>
      </c>
      <c r="F46" s="1007"/>
      <c r="G46" s="1007"/>
      <c r="H46" s="1014"/>
      <c r="I46" s="1006" t="str">
        <f>月菜單!I46:L46</f>
        <v>脆皮雞腿(炸)</v>
      </c>
      <c r="J46" s="1007"/>
      <c r="K46" s="1007"/>
      <c r="L46" s="1014"/>
      <c r="M46" s="1006" t="str">
        <f>月菜單!M46:P46</f>
        <v>懷舊豬里肌</v>
      </c>
      <c r="N46" s="1007"/>
      <c r="O46" s="1007"/>
      <c r="P46" s="1014"/>
      <c r="Q46" s="1006" t="str">
        <f>月菜單!Q46:T46</f>
        <v>燒烤香雞排</v>
      </c>
      <c r="R46" s="1007"/>
      <c r="S46" s="1007"/>
      <c r="T46" s="1014"/>
      <c r="U46" s="5"/>
      <c r="V46" s="5"/>
    </row>
    <row r="47" spans="1:22" s="13" customFormat="1" ht="95.1" customHeight="1">
      <c r="A47" s="1015" t="str">
        <f>月菜單!A47:D47</f>
        <v>小黃瓜豆腐(豆)</v>
      </c>
      <c r="B47" s="1016"/>
      <c r="C47" s="1016"/>
      <c r="D47" s="1017"/>
      <c r="E47" s="1015" t="str">
        <f>月菜單!E47:H47</f>
        <v>蝦仁彩蔬蛋(海)</v>
      </c>
      <c r="F47" s="1016"/>
      <c r="G47" s="1016"/>
      <c r="H47" s="1017"/>
      <c r="I47" s="1015" t="str">
        <f>月菜單!I47:L47</f>
        <v>滿餡奶香包(冷)</v>
      </c>
      <c r="J47" s="1016"/>
      <c r="K47" s="1016"/>
      <c r="L47" s="1017"/>
      <c r="M47" s="1015" t="str">
        <f>月菜單!M47:P47</f>
        <v>砂鍋白菜煲</v>
      </c>
      <c r="N47" s="1016"/>
      <c r="O47" s="1016"/>
      <c r="P47" s="1017"/>
      <c r="Q47" s="1015" t="str">
        <f>月菜單!Q47:T47</f>
        <v>日式關東煮(豆)</v>
      </c>
      <c r="R47" s="1016"/>
      <c r="S47" s="1016"/>
      <c r="T47" s="1017"/>
      <c r="U47" s="5"/>
      <c r="V47" s="5"/>
    </row>
    <row r="48" spans="1:22" s="13" customFormat="1" ht="95.1" customHeight="1">
      <c r="A48" s="1008" t="str">
        <f>月菜單!A48:D48</f>
        <v>壽喜燒肉</v>
      </c>
      <c r="B48" s="1009"/>
      <c r="C48" s="1009"/>
      <c r="D48" s="1010"/>
      <c r="E48" s="1008" t="str">
        <f>月菜單!E48:H48</f>
        <v>大雞堡肉(加)</v>
      </c>
      <c r="F48" s="1009"/>
      <c r="G48" s="1009"/>
      <c r="H48" s="1010"/>
      <c r="I48" s="1008" t="str">
        <f>月菜單!I48:L48</f>
        <v>茄汁熱狗(加)</v>
      </c>
      <c r="J48" s="1009"/>
      <c r="K48" s="1009"/>
      <c r="L48" s="1010"/>
      <c r="M48" s="1008" t="str">
        <f>月菜單!M48:P48</f>
        <v>塔香海帶</v>
      </c>
      <c r="N48" s="1009"/>
      <c r="O48" s="1009"/>
      <c r="P48" s="1010"/>
      <c r="Q48" s="1008" t="str">
        <f>月菜單!Q48:T48</f>
        <v>梅干扣肉(醃)</v>
      </c>
      <c r="R48" s="1009"/>
      <c r="S48" s="1009"/>
      <c r="T48" s="1010"/>
      <c r="U48" s="5"/>
      <c r="V48" s="5"/>
    </row>
    <row r="49" spans="1:22" s="13" customFormat="1" ht="95.1" customHeight="1">
      <c r="A49" s="1015" t="str">
        <f>月菜單!A49:D49</f>
        <v>深色蔬菜</v>
      </c>
      <c r="B49" s="1016"/>
      <c r="C49" s="1016"/>
      <c r="D49" s="1017"/>
      <c r="E49" s="1015" t="str">
        <f>月菜單!E49:H49</f>
        <v>深色蔬菜</v>
      </c>
      <c r="F49" s="1016"/>
      <c r="G49" s="1016"/>
      <c r="H49" s="1017"/>
      <c r="I49" s="1015" t="str">
        <f>月菜單!I49:L49</f>
        <v>深色蔬菜</v>
      </c>
      <c r="J49" s="1016"/>
      <c r="K49" s="1016"/>
      <c r="L49" s="1017"/>
      <c r="M49" s="1015" t="str">
        <f>月菜單!M49:P49</f>
        <v>淺色蔬菜</v>
      </c>
      <c r="N49" s="1016"/>
      <c r="O49" s="1016"/>
      <c r="P49" s="1017"/>
      <c r="Q49" s="1015" t="str">
        <f>月菜單!Q49:T49</f>
        <v>淺色蔬菜</v>
      </c>
      <c r="R49" s="1016"/>
      <c r="S49" s="1016"/>
      <c r="T49" s="1017"/>
      <c r="U49" s="5"/>
      <c r="V49" s="5"/>
    </row>
    <row r="50" spans="1:22" s="13" customFormat="1" ht="95.1" customHeight="1" thickBot="1">
      <c r="A50" s="1018" t="str">
        <f>月菜單!A50:D50</f>
        <v>香菇冬瓜湯</v>
      </c>
      <c r="B50" s="1019"/>
      <c r="C50" s="1019"/>
      <c r="D50" s="1020"/>
      <c r="E50" s="1018" t="str">
        <f>月菜單!E50:H50</f>
        <v>蘿蔔玉米湯</v>
      </c>
      <c r="F50" s="1019"/>
      <c r="G50" s="1019"/>
      <c r="H50" s="1020"/>
      <c r="I50" s="1018" t="str">
        <f>月菜單!I50:L50</f>
        <v>金針豆皮湯(豆)</v>
      </c>
      <c r="J50" s="1019"/>
      <c r="K50" s="1019"/>
      <c r="L50" s="1020"/>
      <c r="M50" s="1018" t="str">
        <f>月菜單!M50:P50</f>
        <v>榨菜肉絲湯(醃)</v>
      </c>
      <c r="N50" s="1019"/>
      <c r="O50" s="1019"/>
      <c r="P50" s="1020"/>
      <c r="Q50" s="1018" t="str">
        <f>月菜單!Q50:T50</f>
        <v>薑絲海芽湯</v>
      </c>
      <c r="R50" s="1019"/>
      <c r="S50" s="1019"/>
      <c r="T50" s="1020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45" t="s">
        <v>134</v>
      </c>
      <c r="B52" s="246">
        <f>'第五週明細 '!W12</f>
        <v>691.6</v>
      </c>
      <c r="C52" s="247" t="s">
        <v>135</v>
      </c>
      <c r="D52" s="248">
        <f>'第五週明細 '!W8</f>
        <v>22</v>
      </c>
      <c r="E52" s="245" t="s">
        <v>134</v>
      </c>
      <c r="F52" s="246">
        <f>'第五週明細 '!W20</f>
        <v>682.3</v>
      </c>
      <c r="G52" s="247" t="s">
        <v>135</v>
      </c>
      <c r="H52" s="248">
        <f>'第五週明細 '!W16</f>
        <v>23</v>
      </c>
      <c r="I52" s="245" t="s">
        <v>134</v>
      </c>
      <c r="J52" s="246">
        <f>'第五週明細 '!W28</f>
        <v>700.3</v>
      </c>
      <c r="K52" s="247" t="s">
        <v>135</v>
      </c>
      <c r="L52" s="248">
        <f>'第五週明細 '!W24</f>
        <v>23.5</v>
      </c>
      <c r="M52" s="245" t="s">
        <v>134</v>
      </c>
      <c r="N52" s="246">
        <f>'第五週明細 '!W36</f>
        <v>686.8</v>
      </c>
      <c r="O52" s="247" t="s">
        <v>135</v>
      </c>
      <c r="P52" s="248">
        <f>'第五週明細 '!W32</f>
        <v>22</v>
      </c>
      <c r="Q52" s="245" t="s">
        <v>134</v>
      </c>
      <c r="R52" s="246">
        <f>'第五週明細 '!W44</f>
        <v>694.1</v>
      </c>
      <c r="S52" s="247" t="s">
        <v>135</v>
      </c>
      <c r="T52" s="248">
        <f>'第五週明細 '!W40</f>
        <v>22.5</v>
      </c>
      <c r="U52" s="5"/>
      <c r="V52" s="5"/>
    </row>
    <row r="53" spans="1:22" ht="50.1" customHeight="1" thickBot="1">
      <c r="A53" s="249" t="s">
        <v>136</v>
      </c>
      <c r="B53" s="250">
        <f>'第五週明細 '!W6</f>
        <v>96.5</v>
      </c>
      <c r="C53" s="251" t="s">
        <v>3</v>
      </c>
      <c r="D53" s="252">
        <f>'第五週明細 '!W10</f>
        <v>26.9</v>
      </c>
      <c r="E53" s="249" t="s">
        <v>136</v>
      </c>
      <c r="F53" s="250">
        <f>'第五週明細 '!W14</f>
        <v>95.5</v>
      </c>
      <c r="G53" s="251" t="s">
        <v>137</v>
      </c>
      <c r="H53" s="252">
        <f>'第五週明細 '!W18</f>
        <v>26.7</v>
      </c>
      <c r="I53" s="249" t="s">
        <v>136</v>
      </c>
      <c r="J53" s="250">
        <f>'第五週明細 '!W22</f>
        <v>95.5</v>
      </c>
      <c r="K53" s="251" t="s">
        <v>3</v>
      </c>
      <c r="L53" s="252">
        <f>'第五週明細 '!W26</f>
        <v>26.7</v>
      </c>
      <c r="M53" s="249" t="s">
        <v>136</v>
      </c>
      <c r="N53" s="250">
        <f>'第五週明細 '!W30</f>
        <v>95.5</v>
      </c>
      <c r="O53" s="251" t="s">
        <v>137</v>
      </c>
      <c r="P53" s="252">
        <f>'第五週明細 '!W34</f>
        <v>26.7</v>
      </c>
      <c r="Q53" s="249" t="s">
        <v>136</v>
      </c>
      <c r="R53" s="250">
        <f>'第五週明細 '!W38</f>
        <v>95.5</v>
      </c>
      <c r="S53" s="251" t="s">
        <v>137</v>
      </c>
      <c r="T53" s="252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74" priority="73" stopIfTrue="1" operator="equal">
      <formula>0</formula>
    </cfRule>
  </conditionalFormatting>
  <conditionalFormatting sqref="A1:T1048576">
    <cfRule type="cellIs" dxfId="73" priority="72" stopIfTrue="1" operator="equal">
      <formula>0</formula>
    </cfRule>
  </conditionalFormatting>
  <conditionalFormatting sqref="M4 I4 Q4">
    <cfRule type="cellIs" dxfId="72" priority="71" stopIfTrue="1" operator="equal">
      <formula>0</formula>
    </cfRule>
  </conditionalFormatting>
  <conditionalFormatting sqref="Q4 A4 E4 I4 M4">
    <cfRule type="cellIs" dxfId="71" priority="70" stopIfTrue="1" operator="equal">
      <formula>0</formula>
    </cfRule>
  </conditionalFormatting>
  <conditionalFormatting sqref="M14 I14 Q14">
    <cfRule type="cellIs" dxfId="70" priority="69" stopIfTrue="1" operator="equal">
      <formula>0</formula>
    </cfRule>
  </conditionalFormatting>
  <conditionalFormatting sqref="Q14 A14 E14 I14 M14">
    <cfRule type="cellIs" dxfId="69" priority="68" stopIfTrue="1" operator="equal">
      <formula>0</formula>
    </cfRule>
  </conditionalFormatting>
  <conditionalFormatting sqref="M24 I24 Q24">
    <cfRule type="cellIs" dxfId="68" priority="67" stopIfTrue="1" operator="equal">
      <formula>0</formula>
    </cfRule>
  </conditionalFormatting>
  <conditionalFormatting sqref="Q24 A24 E24 I24 M24">
    <cfRule type="cellIs" dxfId="67" priority="66" stopIfTrue="1" operator="equal">
      <formula>0</formula>
    </cfRule>
  </conditionalFormatting>
  <conditionalFormatting sqref="M34 I34 Q34">
    <cfRule type="cellIs" dxfId="66" priority="65" stopIfTrue="1" operator="equal">
      <formula>0</formula>
    </cfRule>
  </conditionalFormatting>
  <conditionalFormatting sqref="Q34 A34 E34 I34 M34">
    <cfRule type="cellIs" dxfId="65" priority="64" stopIfTrue="1" operator="equal">
      <formula>0</formula>
    </cfRule>
  </conditionalFormatting>
  <conditionalFormatting sqref="M44 I44 Q44">
    <cfRule type="cellIs" dxfId="64" priority="63" stopIfTrue="1" operator="equal">
      <formula>0</formula>
    </cfRule>
  </conditionalFormatting>
  <conditionalFormatting sqref="Q44 A44 E44 I44 M44">
    <cfRule type="cellIs" dxfId="63" priority="62" stopIfTrue="1" operator="equal">
      <formula>0</formula>
    </cfRule>
  </conditionalFormatting>
  <conditionalFormatting sqref="B4:D4 B11:D14 J4:L4 N11:P53 J11:L53 R11:T53 N4:P4 F4:H4 R4:T4 F11:H53 E4:E53 Q4:Q53 M4:M53 I4:I53 B16:D53 A4:A53">
    <cfRule type="cellIs" dxfId="62" priority="61" stopIfTrue="1" operator="equal">
      <formula>0</formula>
    </cfRule>
  </conditionalFormatting>
  <conditionalFormatting sqref="A4:D4">
    <cfRule type="cellIs" dxfId="61" priority="60" stopIfTrue="1" operator="equal">
      <formula>0</formula>
    </cfRule>
  </conditionalFormatting>
  <conditionalFormatting sqref="A4">
    <cfRule type="cellIs" dxfId="60" priority="59" stopIfTrue="1" operator="equal">
      <formula>0</formula>
    </cfRule>
  </conditionalFormatting>
  <conditionalFormatting sqref="E4:T4">
    <cfRule type="cellIs" dxfId="59" priority="58" stopIfTrue="1" operator="equal">
      <formula>0</formula>
    </cfRule>
  </conditionalFormatting>
  <conditionalFormatting sqref="E4 I4 M4 Q4">
    <cfRule type="cellIs" dxfId="58" priority="57" stopIfTrue="1" operator="equal">
      <formula>0</formula>
    </cfRule>
  </conditionalFormatting>
  <conditionalFormatting sqref="A14">
    <cfRule type="cellIs" dxfId="57" priority="56" stopIfTrue="1" operator="equal">
      <formula>0</formula>
    </cfRule>
  </conditionalFormatting>
  <conditionalFormatting sqref="A14">
    <cfRule type="cellIs" dxfId="56" priority="55" stopIfTrue="1" operator="equal">
      <formula>0</formula>
    </cfRule>
  </conditionalFormatting>
  <conditionalFormatting sqref="E14:T14">
    <cfRule type="cellIs" dxfId="55" priority="54" stopIfTrue="1" operator="equal">
      <formula>0</formula>
    </cfRule>
  </conditionalFormatting>
  <conditionalFormatting sqref="E14 I14 M14 Q14">
    <cfRule type="cellIs" dxfId="54" priority="53" stopIfTrue="1" operator="equal">
      <formula>0</formula>
    </cfRule>
  </conditionalFormatting>
  <conditionalFormatting sqref="A24:D24">
    <cfRule type="cellIs" dxfId="53" priority="52" stopIfTrue="1" operator="equal">
      <formula>0</formula>
    </cfRule>
  </conditionalFormatting>
  <conditionalFormatting sqref="A24">
    <cfRule type="cellIs" dxfId="52" priority="51" stopIfTrue="1" operator="equal">
      <formula>0</formula>
    </cfRule>
  </conditionalFormatting>
  <conditionalFormatting sqref="E24:T24">
    <cfRule type="cellIs" dxfId="51" priority="50" stopIfTrue="1" operator="equal">
      <formula>0</formula>
    </cfRule>
  </conditionalFormatting>
  <conditionalFormatting sqref="E24 I24 M24 Q24">
    <cfRule type="cellIs" dxfId="50" priority="49" stopIfTrue="1" operator="equal">
      <formula>0</formula>
    </cfRule>
  </conditionalFormatting>
  <conditionalFormatting sqref="A34:D34">
    <cfRule type="cellIs" dxfId="49" priority="48" stopIfTrue="1" operator="equal">
      <formula>0</formula>
    </cfRule>
  </conditionalFormatting>
  <conditionalFormatting sqref="A34">
    <cfRule type="cellIs" dxfId="48" priority="47" stopIfTrue="1" operator="equal">
      <formula>0</formula>
    </cfRule>
  </conditionalFormatting>
  <conditionalFormatting sqref="E34:T34">
    <cfRule type="cellIs" dxfId="47" priority="46" stopIfTrue="1" operator="equal">
      <formula>0</formula>
    </cfRule>
  </conditionalFormatting>
  <conditionalFormatting sqref="E34 I34 M34 Q34">
    <cfRule type="cellIs" dxfId="46" priority="45" stopIfTrue="1" operator="equal">
      <formula>0</formula>
    </cfRule>
  </conditionalFormatting>
  <conditionalFormatting sqref="A44:D44">
    <cfRule type="cellIs" dxfId="45" priority="44" stopIfTrue="1" operator="equal">
      <formula>0</formula>
    </cfRule>
  </conditionalFormatting>
  <conditionalFormatting sqref="A44">
    <cfRule type="cellIs" dxfId="44" priority="43" stopIfTrue="1" operator="equal">
      <formula>0</formula>
    </cfRule>
  </conditionalFormatting>
  <conditionalFormatting sqref="E44:T44">
    <cfRule type="cellIs" dxfId="43" priority="42" stopIfTrue="1" operator="equal">
      <formula>0</formula>
    </cfRule>
  </conditionalFormatting>
  <conditionalFormatting sqref="E44 I44 M44 Q44">
    <cfRule type="cellIs" dxfId="42" priority="41" stopIfTrue="1" operator="equal">
      <formula>0</formula>
    </cfRule>
  </conditionalFormatting>
  <conditionalFormatting sqref="A14:D14">
    <cfRule type="cellIs" dxfId="41" priority="40" stopIfTrue="1" operator="equal">
      <formula>0</formula>
    </cfRule>
  </conditionalFormatting>
  <conditionalFormatting sqref="A14">
    <cfRule type="cellIs" dxfId="40" priority="39" stopIfTrue="1" operator="equal">
      <formula>0</formula>
    </cfRule>
  </conditionalFormatting>
  <conditionalFormatting sqref="E14:T14">
    <cfRule type="cellIs" dxfId="39" priority="38" stopIfTrue="1" operator="equal">
      <formula>0</formula>
    </cfRule>
  </conditionalFormatting>
  <conditionalFormatting sqref="E14 I14 M14 Q14">
    <cfRule type="cellIs" dxfId="38" priority="37" stopIfTrue="1" operator="equal">
      <formula>0</formula>
    </cfRule>
  </conditionalFormatting>
  <conditionalFormatting sqref="A24">
    <cfRule type="cellIs" dxfId="37" priority="36" stopIfTrue="1" operator="equal">
      <formula>0</formula>
    </cfRule>
  </conditionalFormatting>
  <conditionalFormatting sqref="A24">
    <cfRule type="cellIs" dxfId="36" priority="35" stopIfTrue="1" operator="equal">
      <formula>0</formula>
    </cfRule>
  </conditionalFormatting>
  <conditionalFormatting sqref="E24:T24">
    <cfRule type="cellIs" dxfId="35" priority="34" stopIfTrue="1" operator="equal">
      <formula>0</formula>
    </cfRule>
  </conditionalFormatting>
  <conditionalFormatting sqref="E24 I24 M24 Q24">
    <cfRule type="cellIs" dxfId="34" priority="33" stopIfTrue="1" operator="equal">
      <formula>0</formula>
    </cfRule>
  </conditionalFormatting>
  <conditionalFormatting sqref="A24:D24">
    <cfRule type="cellIs" dxfId="33" priority="32" stopIfTrue="1" operator="equal">
      <formula>0</formula>
    </cfRule>
  </conditionalFormatting>
  <conditionalFormatting sqref="A24">
    <cfRule type="cellIs" dxfId="32" priority="31" stopIfTrue="1" operator="equal">
      <formula>0</formula>
    </cfRule>
  </conditionalFormatting>
  <conditionalFormatting sqref="E24:T24">
    <cfRule type="cellIs" dxfId="31" priority="30" stopIfTrue="1" operator="equal">
      <formula>0</formula>
    </cfRule>
  </conditionalFormatting>
  <conditionalFormatting sqref="E24 I24 M24 Q24">
    <cfRule type="cellIs" dxfId="30" priority="29" stopIfTrue="1" operator="equal">
      <formula>0</formula>
    </cfRule>
  </conditionalFormatting>
  <conditionalFormatting sqref="A34:D34">
    <cfRule type="cellIs" dxfId="29" priority="28" stopIfTrue="1" operator="equal">
      <formula>0</formula>
    </cfRule>
  </conditionalFormatting>
  <conditionalFormatting sqref="A34">
    <cfRule type="cellIs" dxfId="28" priority="27" stopIfTrue="1" operator="equal">
      <formula>0</formula>
    </cfRule>
  </conditionalFormatting>
  <conditionalFormatting sqref="E34:T34">
    <cfRule type="cellIs" dxfId="27" priority="26" stopIfTrue="1" operator="equal">
      <formula>0</formula>
    </cfRule>
  </conditionalFormatting>
  <conditionalFormatting sqref="E34 I34 M34 Q34">
    <cfRule type="cellIs" dxfId="26" priority="25" stopIfTrue="1" operator="equal">
      <formula>0</formula>
    </cfRule>
  </conditionalFormatting>
  <conditionalFormatting sqref="A34">
    <cfRule type="cellIs" dxfId="25" priority="24" stopIfTrue="1" operator="equal">
      <formula>0</formula>
    </cfRule>
  </conditionalFormatting>
  <conditionalFormatting sqref="A34">
    <cfRule type="cellIs" dxfId="24" priority="23" stopIfTrue="1" operator="equal">
      <formula>0</formula>
    </cfRule>
  </conditionalFormatting>
  <conditionalFormatting sqref="E34:T34">
    <cfRule type="cellIs" dxfId="23" priority="22" stopIfTrue="1" operator="equal">
      <formula>0</formula>
    </cfRule>
  </conditionalFormatting>
  <conditionalFormatting sqref="E34 I34 M34 Q34">
    <cfRule type="cellIs" dxfId="22" priority="21" stopIfTrue="1" operator="equal">
      <formula>0</formula>
    </cfRule>
  </conditionalFormatting>
  <conditionalFormatting sqref="A34:D34">
    <cfRule type="cellIs" dxfId="21" priority="20" stopIfTrue="1" operator="equal">
      <formula>0</formula>
    </cfRule>
  </conditionalFormatting>
  <conditionalFormatting sqref="A34">
    <cfRule type="cellIs" dxfId="20" priority="19" stopIfTrue="1" operator="equal">
      <formula>0</formula>
    </cfRule>
  </conditionalFormatting>
  <conditionalFormatting sqref="E34:T34">
    <cfRule type="cellIs" dxfId="19" priority="18" stopIfTrue="1" operator="equal">
      <formula>0</formula>
    </cfRule>
  </conditionalFormatting>
  <conditionalFormatting sqref="E34 I34 M34 Q34">
    <cfRule type="cellIs" dxfId="18" priority="17" stopIfTrue="1" operator="equal">
      <formula>0</formula>
    </cfRule>
  </conditionalFormatting>
  <conditionalFormatting sqref="A44:D44">
    <cfRule type="cellIs" dxfId="17" priority="16" stopIfTrue="1" operator="equal">
      <formula>0</formula>
    </cfRule>
  </conditionalFormatting>
  <conditionalFormatting sqref="A44">
    <cfRule type="cellIs" dxfId="16" priority="15" stopIfTrue="1" operator="equal">
      <formula>0</formula>
    </cfRule>
  </conditionalFormatting>
  <conditionalFormatting sqref="E44:T44">
    <cfRule type="cellIs" dxfId="15" priority="14" stopIfTrue="1" operator="equal">
      <formula>0</formula>
    </cfRule>
  </conditionalFormatting>
  <conditionalFormatting sqref="E44 I44 M44 Q44">
    <cfRule type="cellIs" dxfId="14" priority="13" stopIfTrue="1" operator="equal">
      <formula>0</formula>
    </cfRule>
  </conditionalFormatting>
  <conditionalFormatting sqref="A44:D44">
    <cfRule type="cellIs" dxfId="13" priority="12" stopIfTrue="1" operator="equal">
      <formula>0</formula>
    </cfRule>
  </conditionalFormatting>
  <conditionalFormatting sqref="A44">
    <cfRule type="cellIs" dxfId="12" priority="11" stopIfTrue="1" operator="equal">
      <formula>0</formula>
    </cfRule>
  </conditionalFormatting>
  <conditionalFormatting sqref="E44:T44">
    <cfRule type="cellIs" dxfId="11" priority="10" stopIfTrue="1" operator="equal">
      <formula>0</formula>
    </cfRule>
  </conditionalFormatting>
  <conditionalFormatting sqref="E44 I44 M44 Q44">
    <cfRule type="cellIs" dxfId="10" priority="9" stopIfTrue="1" operator="equal">
      <formula>0</formula>
    </cfRule>
  </conditionalFormatting>
  <conditionalFormatting sqref="A44">
    <cfRule type="cellIs" dxfId="9" priority="8" stopIfTrue="1" operator="equal">
      <formula>0</formula>
    </cfRule>
  </conditionalFormatting>
  <conditionalFormatting sqref="A44">
    <cfRule type="cellIs" dxfId="8" priority="7" stopIfTrue="1" operator="equal">
      <formula>0</formula>
    </cfRule>
  </conditionalFormatting>
  <conditionalFormatting sqref="E44:T44">
    <cfRule type="cellIs" dxfId="7" priority="6" stopIfTrue="1" operator="equal">
      <formula>0</formula>
    </cfRule>
  </conditionalFormatting>
  <conditionalFormatting sqref="E44 I44 M44 Q44">
    <cfRule type="cellIs" dxfId="6" priority="5" stopIfTrue="1" operator="equal">
      <formula>0</formula>
    </cfRule>
  </conditionalFormatting>
  <conditionalFormatting sqref="A44:D44">
    <cfRule type="cellIs" dxfId="5" priority="4" stopIfTrue="1" operator="equal">
      <formula>0</formula>
    </cfRule>
  </conditionalFormatting>
  <conditionalFormatting sqref="A44">
    <cfRule type="cellIs" dxfId="4" priority="3" stopIfTrue="1" operator="equal">
      <formula>0</formula>
    </cfRule>
  </conditionalFormatting>
  <conditionalFormatting sqref="E44:T44">
    <cfRule type="cellIs" dxfId="3" priority="2" stopIfTrue="1" operator="equal">
      <formula>0</formula>
    </cfRule>
  </conditionalFormatting>
  <conditionalFormatting sqref="E44 I44 M44 Q44">
    <cfRule type="cellIs" dxfId="2" priority="1" stopIfTrue="1" operator="equal">
      <formula>0</formula>
    </cfRule>
  </conditionalFormatting>
  <pageMargins left="0.19685039370078741" right="0.19685039370078741" top="0.17" bottom="0.17" header="0.17" footer="0.17"/>
  <pageSetup paperSize="9" scale="20" orientation="portrait" r:id="rId1"/>
  <headerFooter alignWithMargins="0"/>
  <rowBreaks count="1" manualBreakCount="1">
    <brk id="53" max="2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29"/>
  <sheetViews>
    <sheetView zoomScale="55" zoomScaleNormal="55" workbookViewId="0">
      <selection activeCell="J15" sqref="J15"/>
    </sheetView>
  </sheetViews>
  <sheetFormatPr defaultColWidth="7.88671875" defaultRowHeight="15.6"/>
  <cols>
    <col min="1" max="1" width="7.88671875" style="292" customWidth="1"/>
    <col min="2" max="2" width="5.44140625" style="292" customWidth="1"/>
    <col min="3" max="3" width="20.109375" style="292" bestFit="1" customWidth="1"/>
    <col min="4" max="4" width="24.88671875" style="292" bestFit="1" customWidth="1"/>
    <col min="5" max="5" width="27.6640625" style="292" bestFit="1" customWidth="1"/>
    <col min="6" max="6" width="24.88671875" style="292" bestFit="1" customWidth="1"/>
    <col min="7" max="7" width="11.88671875" style="262" bestFit="1" customWidth="1"/>
    <col min="8" max="8" width="19.33203125" style="292" bestFit="1" customWidth="1"/>
    <col min="9" max="9" width="11.21875" style="262" customWidth="1"/>
    <col min="10" max="10" width="4.109375" style="292" customWidth="1"/>
    <col min="11" max="11" width="3.33203125" style="292" customWidth="1"/>
    <col min="12" max="12" width="2.77734375" style="292" customWidth="1"/>
    <col min="13" max="13" width="2.88671875" style="292" customWidth="1"/>
    <col min="14" max="14" width="3" style="292" customWidth="1"/>
    <col min="15" max="15" width="2.44140625" style="292" customWidth="1"/>
    <col min="16" max="16" width="2.77734375" style="292" customWidth="1"/>
    <col min="17" max="16384" width="7.88671875" style="262"/>
  </cols>
  <sheetData>
    <row r="1" spans="1:256" ht="18">
      <c r="A1" s="254" t="str">
        <f>月菜單!A1:H3</f>
        <v>彰泰國中-冠成4月菜單</v>
      </c>
      <c r="B1" s="255"/>
      <c r="C1" s="256"/>
      <c r="D1" s="257"/>
      <c r="E1" s="258"/>
      <c r="F1" s="258"/>
      <c r="G1" s="256" t="s">
        <v>144</v>
      </c>
      <c r="H1" s="259" t="s">
        <v>145</v>
      </c>
      <c r="I1" s="258"/>
      <c r="J1" s="1021" t="s">
        <v>146</v>
      </c>
      <c r="K1" s="1022"/>
      <c r="L1" s="1022"/>
      <c r="M1" s="1022"/>
      <c r="N1" s="1022"/>
      <c r="O1" s="1022"/>
      <c r="P1" s="1022"/>
      <c r="Q1" s="260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  <c r="IP1" s="261"/>
      <c r="IQ1" s="261"/>
      <c r="IR1" s="261"/>
      <c r="IS1" s="261"/>
      <c r="IT1" s="261"/>
      <c r="IU1" s="261"/>
      <c r="IV1" s="261"/>
    </row>
    <row r="2" spans="1:256" ht="18.600000000000001" thickBot="1">
      <c r="A2" s="1023"/>
      <c r="B2" s="1023"/>
      <c r="C2" s="1023"/>
      <c r="D2" s="263" t="s">
        <v>147</v>
      </c>
      <c r="E2" s="264" t="s">
        <v>148</v>
      </c>
      <c r="F2" s="263"/>
      <c r="G2" s="256" t="s">
        <v>149</v>
      </c>
      <c r="H2" s="265" t="s">
        <v>150</v>
      </c>
      <c r="I2" s="266"/>
      <c r="J2" s="1022"/>
      <c r="K2" s="1022"/>
      <c r="L2" s="1022"/>
      <c r="M2" s="1022"/>
      <c r="N2" s="1022"/>
      <c r="O2" s="1022"/>
      <c r="P2" s="1022"/>
      <c r="Q2" s="267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</row>
    <row r="3" spans="1:256" ht="21.6">
      <c r="A3" s="269" t="s">
        <v>151</v>
      </c>
      <c r="B3" s="270" t="s">
        <v>152</v>
      </c>
      <c r="C3" s="270" t="s">
        <v>36</v>
      </c>
      <c r="D3" s="270" t="s">
        <v>153</v>
      </c>
      <c r="E3" s="270" t="s">
        <v>154</v>
      </c>
      <c r="F3" s="270" t="s">
        <v>155</v>
      </c>
      <c r="G3" s="270" t="s">
        <v>156</v>
      </c>
      <c r="H3" s="270" t="s">
        <v>157</v>
      </c>
      <c r="I3" s="270" t="s">
        <v>158</v>
      </c>
      <c r="J3" s="271" t="s">
        <v>159</v>
      </c>
      <c r="K3" s="271" t="s">
        <v>160</v>
      </c>
      <c r="L3" s="271" t="s">
        <v>161</v>
      </c>
      <c r="M3" s="271" t="s">
        <v>162</v>
      </c>
      <c r="N3" s="271" t="s">
        <v>163</v>
      </c>
      <c r="O3" s="271" t="s">
        <v>164</v>
      </c>
      <c r="P3" s="272" t="s">
        <v>165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  <c r="II3" s="263"/>
      <c r="IJ3" s="263"/>
      <c r="IK3" s="263"/>
      <c r="IL3" s="263"/>
      <c r="IM3" s="263"/>
      <c r="IN3" s="263"/>
      <c r="IO3" s="263"/>
      <c r="IP3" s="263"/>
      <c r="IQ3" s="263"/>
      <c r="IR3" s="263"/>
      <c r="IS3" s="263"/>
      <c r="IT3" s="263"/>
      <c r="IU3" s="263"/>
      <c r="IV3" s="263"/>
    </row>
    <row r="4" spans="1:256" ht="18">
      <c r="A4" s="273" t="str">
        <f>第一週明細!$B$13&amp;第一週明細!$B$14&amp;第一週明細!$B$15&amp;第一週明細!$B$16</f>
        <v>月日</v>
      </c>
      <c r="B4" s="274" t="s">
        <v>166</v>
      </c>
      <c r="C4" s="275">
        <f>月菜單!A5</f>
        <v>0</v>
      </c>
      <c r="D4" s="276">
        <f>月菜單!A6</f>
        <v>0</v>
      </c>
      <c r="E4" s="275">
        <f>月菜單!A7</f>
        <v>0</v>
      </c>
      <c r="F4" s="276">
        <f>月菜單!A8</f>
        <v>0</v>
      </c>
      <c r="G4" s="275">
        <f>月菜單!A9</f>
        <v>0</v>
      </c>
      <c r="H4" s="276">
        <f>月菜單!A10</f>
        <v>0</v>
      </c>
      <c r="I4" s="276"/>
      <c r="J4" s="277">
        <f t="shared" ref="J4:J28" si="0">K4*70+L4*75+M4*120+N4*25+O4*60+P4*45</f>
        <v>0</v>
      </c>
      <c r="K4" s="277">
        <f>第一週明細!$Y$5</f>
        <v>0</v>
      </c>
      <c r="L4" s="277">
        <f>第一週明細!$Y$6</f>
        <v>0</v>
      </c>
      <c r="M4" s="277">
        <f>第一週明細!$Y$10</f>
        <v>0</v>
      </c>
      <c r="N4" s="277">
        <f>第一週明細!$Y$7</f>
        <v>0</v>
      </c>
      <c r="O4" s="277">
        <f>第一週明細!$Y$9</f>
        <v>0</v>
      </c>
      <c r="P4" s="278">
        <f>第一週明細!$Y$8</f>
        <v>0</v>
      </c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63"/>
      <c r="IH4" s="263"/>
      <c r="II4" s="263"/>
      <c r="IJ4" s="263"/>
      <c r="IK4" s="263"/>
      <c r="IL4" s="263"/>
      <c r="IM4" s="263"/>
      <c r="IN4" s="263"/>
      <c r="IO4" s="263"/>
      <c r="IP4" s="263"/>
      <c r="IQ4" s="263"/>
      <c r="IR4" s="263"/>
      <c r="IS4" s="263"/>
      <c r="IT4" s="263"/>
      <c r="IU4" s="263"/>
      <c r="IV4" s="263"/>
    </row>
    <row r="5" spans="1:256" ht="18">
      <c r="A5" s="273" t="str">
        <f>第一週明細!$B$13&amp;第一週明細!$B$14&amp;第一週明細!$B$15&amp;第一週明細!$B$16</f>
        <v>月日</v>
      </c>
      <c r="B5" s="274" t="s">
        <v>167</v>
      </c>
      <c r="C5" s="276">
        <f>月菜單!E5</f>
        <v>0</v>
      </c>
      <c r="D5" s="279">
        <f>月菜單!E6</f>
        <v>0</v>
      </c>
      <c r="E5" s="276">
        <f>月菜單!E7</f>
        <v>0</v>
      </c>
      <c r="F5" s="276">
        <f>月菜單!E8</f>
        <v>0</v>
      </c>
      <c r="G5" s="276">
        <f>月菜單!E9</f>
        <v>0</v>
      </c>
      <c r="H5" s="276">
        <f>月菜單!E10</f>
        <v>0</v>
      </c>
      <c r="I5" s="280"/>
      <c r="J5" s="277">
        <f t="shared" si="0"/>
        <v>0</v>
      </c>
      <c r="K5" s="277">
        <f>第一週明細!$Y$13</f>
        <v>0</v>
      </c>
      <c r="L5" s="277">
        <f>第一週明細!$Y$14</f>
        <v>0</v>
      </c>
      <c r="M5" s="277">
        <f>第一週明細!$Y$18</f>
        <v>0</v>
      </c>
      <c r="N5" s="277">
        <f>第一週明細!$Y$15</f>
        <v>0</v>
      </c>
      <c r="O5" s="277">
        <f>第一週明細!$Y$17</f>
        <v>0</v>
      </c>
      <c r="P5" s="278">
        <f>第一週明細!$Y$16</f>
        <v>0</v>
      </c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  <c r="HT5" s="281"/>
      <c r="HU5" s="281"/>
      <c r="HV5" s="281"/>
      <c r="HW5" s="281"/>
      <c r="HX5" s="281"/>
      <c r="HY5" s="281"/>
      <c r="HZ5" s="281"/>
      <c r="IA5" s="281"/>
      <c r="IB5" s="281"/>
      <c r="IC5" s="281"/>
      <c r="ID5" s="281"/>
      <c r="IE5" s="281"/>
      <c r="IF5" s="281"/>
      <c r="IG5" s="281"/>
      <c r="IH5" s="281"/>
      <c r="II5" s="281"/>
      <c r="IJ5" s="281"/>
      <c r="IK5" s="281"/>
      <c r="IL5" s="281"/>
      <c r="IM5" s="281"/>
      <c r="IN5" s="281"/>
      <c r="IO5" s="281"/>
      <c r="IP5" s="281"/>
      <c r="IQ5" s="281"/>
      <c r="IR5" s="281"/>
      <c r="IS5" s="281"/>
      <c r="IT5" s="281"/>
      <c r="IU5" s="281"/>
      <c r="IV5" s="281"/>
    </row>
    <row r="6" spans="1:256" ht="18">
      <c r="A6" s="273" t="str">
        <f>第一週明細!$B$21&amp;第一週明細!$B$22&amp;第一週明細!$B$23&amp;第一週明細!$B$24</f>
        <v>月日</v>
      </c>
      <c r="B6" s="274" t="s">
        <v>168</v>
      </c>
      <c r="C6" s="275">
        <f>月菜單!I5</f>
        <v>0</v>
      </c>
      <c r="D6" s="276">
        <f>月菜單!I6</f>
        <v>0</v>
      </c>
      <c r="E6" s="275">
        <f>月菜單!I7</f>
        <v>0</v>
      </c>
      <c r="F6" s="276">
        <f>月菜單!I8</f>
        <v>0</v>
      </c>
      <c r="G6" s="275">
        <f>月菜單!I9</f>
        <v>0</v>
      </c>
      <c r="H6" s="276">
        <f>月菜單!I10</f>
        <v>0</v>
      </c>
      <c r="I6" s="276"/>
      <c r="J6" s="277">
        <f t="shared" si="0"/>
        <v>0</v>
      </c>
      <c r="K6" s="277">
        <f>第一週明細!$Y$21</f>
        <v>0</v>
      </c>
      <c r="L6" s="277">
        <f>第一週明細!$Y$22</f>
        <v>0</v>
      </c>
      <c r="M6" s="277">
        <f>第一週明細!$Y$26</f>
        <v>0</v>
      </c>
      <c r="N6" s="277">
        <f>第一週明細!$Y$23</f>
        <v>0</v>
      </c>
      <c r="O6" s="277">
        <f>第一週明細!$Y$25</f>
        <v>0</v>
      </c>
      <c r="P6" s="278">
        <f>第一週明細!$Y$24</f>
        <v>0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  <c r="EH6" s="282"/>
      <c r="EI6" s="282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2"/>
      <c r="FG6" s="282"/>
      <c r="FH6" s="282"/>
      <c r="FI6" s="282"/>
      <c r="FJ6" s="282"/>
      <c r="FK6" s="282"/>
      <c r="FL6" s="282"/>
      <c r="FM6" s="282"/>
      <c r="FN6" s="282"/>
      <c r="FO6" s="282"/>
      <c r="FP6" s="282"/>
      <c r="FQ6" s="282"/>
      <c r="FR6" s="282"/>
      <c r="FS6" s="282"/>
      <c r="FT6" s="282"/>
      <c r="FU6" s="282"/>
      <c r="FV6" s="282"/>
      <c r="FW6" s="282"/>
      <c r="FX6" s="282"/>
      <c r="FY6" s="282"/>
      <c r="FZ6" s="282"/>
      <c r="GA6" s="282"/>
      <c r="GB6" s="282"/>
      <c r="GC6" s="282"/>
      <c r="GD6" s="282"/>
      <c r="GE6" s="282"/>
      <c r="GF6" s="282"/>
      <c r="GG6" s="282"/>
      <c r="GH6" s="282"/>
      <c r="GI6" s="282"/>
      <c r="GJ6" s="282"/>
      <c r="GK6" s="282"/>
      <c r="GL6" s="282"/>
      <c r="GM6" s="282"/>
      <c r="GN6" s="282"/>
      <c r="GO6" s="282"/>
      <c r="GP6" s="282"/>
      <c r="GQ6" s="282"/>
      <c r="GR6" s="282"/>
      <c r="GS6" s="282"/>
      <c r="GT6" s="282"/>
      <c r="GU6" s="282"/>
      <c r="GV6" s="282"/>
      <c r="GW6" s="282"/>
      <c r="GX6" s="282"/>
      <c r="GY6" s="282"/>
      <c r="GZ6" s="282"/>
      <c r="HA6" s="282"/>
      <c r="HB6" s="282"/>
      <c r="HC6" s="282"/>
      <c r="HD6" s="282"/>
      <c r="HE6" s="282"/>
      <c r="HF6" s="282"/>
      <c r="HG6" s="282"/>
      <c r="HH6" s="282"/>
      <c r="HI6" s="282"/>
      <c r="HJ6" s="282"/>
      <c r="HK6" s="282"/>
      <c r="HL6" s="282"/>
      <c r="HM6" s="282"/>
      <c r="HN6" s="282"/>
      <c r="HO6" s="282"/>
      <c r="HP6" s="282"/>
      <c r="HQ6" s="282"/>
      <c r="HR6" s="282"/>
      <c r="HS6" s="282"/>
      <c r="HT6" s="282"/>
      <c r="HU6" s="282"/>
      <c r="HV6" s="282"/>
      <c r="HW6" s="282"/>
      <c r="HX6" s="282"/>
      <c r="HY6" s="282"/>
      <c r="HZ6" s="282"/>
      <c r="IA6" s="282"/>
      <c r="IB6" s="282"/>
      <c r="IC6" s="282"/>
      <c r="ID6" s="282"/>
      <c r="IE6" s="282"/>
      <c r="IF6" s="282"/>
      <c r="IG6" s="282"/>
      <c r="IH6" s="282"/>
      <c r="II6" s="282"/>
      <c r="IJ6" s="282"/>
      <c r="IK6" s="282"/>
      <c r="IL6" s="282"/>
      <c r="IM6" s="282"/>
      <c r="IN6" s="282"/>
      <c r="IO6" s="282"/>
      <c r="IP6" s="282"/>
      <c r="IQ6" s="282"/>
      <c r="IR6" s="282"/>
      <c r="IS6" s="282"/>
      <c r="IT6" s="282"/>
      <c r="IU6" s="282"/>
      <c r="IV6" s="282"/>
    </row>
    <row r="7" spans="1:256" ht="18">
      <c r="A7" s="273" t="str">
        <f>第一週明細!$B$29&amp;第一週明細!$B$30&amp;第一週明細!$B$31&amp;第一週明細!$B$32</f>
        <v>4月1日</v>
      </c>
      <c r="B7" s="274" t="s">
        <v>169</v>
      </c>
      <c r="C7" s="283" t="str">
        <f>月菜單!M5</f>
        <v>地瓜飯</v>
      </c>
      <c r="D7" s="284" t="str">
        <f>月菜單!M6</f>
        <v>鐵路大排</v>
      </c>
      <c r="E7" s="284" t="str">
        <f>月菜單!M7</f>
        <v>奶香三色</v>
      </c>
      <c r="F7" s="284" t="str">
        <f>月菜單!M8</f>
        <v>白菜年糕(冷)</v>
      </c>
      <c r="G7" s="283" t="str">
        <f>月菜單!M9</f>
        <v>深色蔬菜</v>
      </c>
      <c r="H7" s="284" t="str">
        <f>月菜單!M10</f>
        <v>紫菜湯</v>
      </c>
      <c r="I7" s="283"/>
      <c r="J7" s="277">
        <f t="shared" si="0"/>
        <v>708.5</v>
      </c>
      <c r="K7" s="277">
        <f>第一週明細!$Y$29</f>
        <v>5.7</v>
      </c>
      <c r="L7" s="277">
        <f>第一週明細!$Y$30</f>
        <v>1.9</v>
      </c>
      <c r="M7" s="277">
        <f>第一週明細!$Y$34</f>
        <v>0</v>
      </c>
      <c r="N7" s="277">
        <f>第一週明細!$Y$31</f>
        <v>2</v>
      </c>
      <c r="O7" s="277">
        <f>第一週明細!$Y$33</f>
        <v>0</v>
      </c>
      <c r="P7" s="278">
        <f>第一週明細!$Y$32</f>
        <v>2.6</v>
      </c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  <c r="FV7" s="281"/>
      <c r="FW7" s="281"/>
      <c r="FX7" s="281"/>
      <c r="FY7" s="281"/>
      <c r="FZ7" s="281"/>
      <c r="GA7" s="281"/>
      <c r="GB7" s="281"/>
      <c r="GC7" s="281"/>
      <c r="GD7" s="281"/>
      <c r="GE7" s="281"/>
      <c r="GF7" s="281"/>
      <c r="GG7" s="281"/>
      <c r="GH7" s="281"/>
      <c r="GI7" s="281"/>
      <c r="GJ7" s="281"/>
      <c r="GK7" s="281"/>
      <c r="GL7" s="281"/>
      <c r="GM7" s="281"/>
      <c r="GN7" s="281"/>
      <c r="GO7" s="281"/>
      <c r="GP7" s="281"/>
      <c r="GQ7" s="281"/>
      <c r="GR7" s="281"/>
      <c r="GS7" s="281"/>
      <c r="GT7" s="281"/>
      <c r="GU7" s="281"/>
      <c r="GV7" s="281"/>
      <c r="GW7" s="281"/>
      <c r="GX7" s="281"/>
      <c r="GY7" s="281"/>
      <c r="GZ7" s="281"/>
      <c r="HA7" s="281"/>
      <c r="HB7" s="281"/>
      <c r="HC7" s="281"/>
      <c r="HD7" s="281"/>
      <c r="HE7" s="281"/>
      <c r="HF7" s="281"/>
      <c r="HG7" s="281"/>
      <c r="HH7" s="281"/>
      <c r="HI7" s="281"/>
      <c r="HJ7" s="281"/>
      <c r="HK7" s="281"/>
      <c r="HL7" s="281"/>
      <c r="HM7" s="281"/>
      <c r="HN7" s="281"/>
      <c r="HO7" s="281"/>
      <c r="HP7" s="281"/>
      <c r="HQ7" s="281"/>
      <c r="HR7" s="281"/>
      <c r="HS7" s="281"/>
      <c r="HT7" s="281"/>
      <c r="HU7" s="281"/>
      <c r="HV7" s="281"/>
      <c r="HW7" s="281"/>
      <c r="HX7" s="281"/>
      <c r="HY7" s="281"/>
      <c r="HZ7" s="281"/>
      <c r="IA7" s="281"/>
      <c r="IB7" s="281"/>
      <c r="IC7" s="281"/>
      <c r="ID7" s="281"/>
      <c r="IE7" s="281"/>
      <c r="IF7" s="281"/>
      <c r="IG7" s="281"/>
      <c r="IH7" s="281"/>
      <c r="II7" s="281"/>
      <c r="IJ7" s="281"/>
      <c r="IK7" s="281"/>
      <c r="IL7" s="281"/>
      <c r="IM7" s="281"/>
      <c r="IN7" s="281"/>
      <c r="IO7" s="281"/>
      <c r="IP7" s="281"/>
      <c r="IQ7" s="281"/>
      <c r="IR7" s="281"/>
      <c r="IS7" s="281"/>
      <c r="IT7" s="281"/>
      <c r="IU7" s="281"/>
      <c r="IV7" s="281"/>
    </row>
    <row r="8" spans="1:256" ht="18">
      <c r="A8" s="273" t="str">
        <f>第一週明細!$B$37&amp;第一週明細!$B$38&amp;第一週明細!$B$39&amp;第一週明細!$B$40</f>
        <v>4月2日</v>
      </c>
      <c r="B8" s="274" t="s">
        <v>170</v>
      </c>
      <c r="C8" s="276">
        <f>月菜單!Q5</f>
        <v>0</v>
      </c>
      <c r="D8" s="276">
        <f>月菜單!Q6</f>
        <v>0</v>
      </c>
      <c r="E8" s="276" t="str">
        <f>月菜單!Q7</f>
        <v>清明/兒童節連假</v>
      </c>
      <c r="F8" s="276">
        <f>月菜單!Q8</f>
        <v>0</v>
      </c>
      <c r="G8" s="276">
        <f>月菜單!Q9</f>
        <v>0</v>
      </c>
      <c r="H8" s="276">
        <f>月菜單!Q10</f>
        <v>0</v>
      </c>
      <c r="I8" s="276"/>
      <c r="J8" s="277">
        <f t="shared" si="0"/>
        <v>0</v>
      </c>
      <c r="K8" s="277">
        <f>第一週明細!$Y$37</f>
        <v>0</v>
      </c>
      <c r="L8" s="277">
        <f>第一週明細!$Y$38</f>
        <v>0</v>
      </c>
      <c r="M8" s="277">
        <f>第一週明細!$Y$42</f>
        <v>0</v>
      </c>
      <c r="N8" s="277">
        <f>第一週明細!$Y$39</f>
        <v>0</v>
      </c>
      <c r="O8" s="277">
        <f>第一週明細!$Y$41</f>
        <v>0</v>
      </c>
      <c r="P8" s="278">
        <f>第一週明細!$Y$40</f>
        <v>0</v>
      </c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  <c r="FV8" s="281"/>
      <c r="FW8" s="281"/>
      <c r="FX8" s="281"/>
      <c r="FY8" s="281"/>
      <c r="FZ8" s="281"/>
      <c r="GA8" s="281"/>
      <c r="GB8" s="281"/>
      <c r="GC8" s="281"/>
      <c r="GD8" s="281"/>
      <c r="GE8" s="281"/>
      <c r="GF8" s="281"/>
      <c r="GG8" s="281"/>
      <c r="GH8" s="281"/>
      <c r="GI8" s="281"/>
      <c r="GJ8" s="281"/>
      <c r="GK8" s="281"/>
      <c r="GL8" s="281"/>
      <c r="GM8" s="281"/>
      <c r="GN8" s="281"/>
      <c r="GO8" s="281"/>
      <c r="GP8" s="281"/>
      <c r="GQ8" s="281"/>
      <c r="GR8" s="281"/>
      <c r="GS8" s="281"/>
      <c r="GT8" s="281"/>
      <c r="GU8" s="281"/>
      <c r="GV8" s="281"/>
      <c r="GW8" s="281"/>
      <c r="GX8" s="281"/>
      <c r="GY8" s="281"/>
      <c r="GZ8" s="281"/>
      <c r="HA8" s="281"/>
      <c r="HB8" s="281"/>
      <c r="HC8" s="281"/>
      <c r="HD8" s="281"/>
      <c r="HE8" s="281"/>
      <c r="HF8" s="281"/>
      <c r="HG8" s="281"/>
      <c r="HH8" s="281"/>
      <c r="HI8" s="281"/>
      <c r="HJ8" s="281"/>
      <c r="HK8" s="281"/>
      <c r="HL8" s="281"/>
      <c r="HM8" s="281"/>
      <c r="HN8" s="281"/>
      <c r="HO8" s="281"/>
      <c r="HP8" s="281"/>
      <c r="HQ8" s="281"/>
      <c r="HR8" s="281"/>
      <c r="HS8" s="281"/>
      <c r="HT8" s="281"/>
      <c r="HU8" s="281"/>
      <c r="HV8" s="281"/>
      <c r="HW8" s="281"/>
      <c r="HX8" s="281"/>
      <c r="HY8" s="281"/>
      <c r="HZ8" s="281"/>
      <c r="IA8" s="281"/>
      <c r="IB8" s="281"/>
      <c r="IC8" s="281"/>
      <c r="ID8" s="281"/>
      <c r="IE8" s="281"/>
      <c r="IF8" s="281"/>
      <c r="IG8" s="281"/>
      <c r="IH8" s="281"/>
      <c r="II8" s="281"/>
      <c r="IJ8" s="281"/>
      <c r="IK8" s="281"/>
      <c r="IL8" s="281"/>
      <c r="IM8" s="281"/>
      <c r="IN8" s="281"/>
      <c r="IO8" s="281"/>
      <c r="IP8" s="281"/>
      <c r="IQ8" s="281"/>
      <c r="IR8" s="281"/>
      <c r="IS8" s="281"/>
      <c r="IT8" s="281"/>
      <c r="IU8" s="281"/>
      <c r="IV8" s="281"/>
    </row>
    <row r="9" spans="1:256" ht="18">
      <c r="A9" s="273" t="str">
        <f>第二週明細!$B$5&amp;第二週明細!$B$6&amp;第二週明細!$B$7&amp;第二週明細!$B$8</f>
        <v>4月5日</v>
      </c>
      <c r="B9" s="274" t="s">
        <v>166</v>
      </c>
      <c r="C9" s="275">
        <f>月菜單!A15</f>
        <v>0</v>
      </c>
      <c r="D9" s="279">
        <f>月菜單!A16</f>
        <v>0</v>
      </c>
      <c r="E9" s="279" t="str">
        <f>月菜單!A17</f>
        <v>清明/兒童節連假</v>
      </c>
      <c r="F9" s="276">
        <f>月菜單!A18</f>
        <v>0</v>
      </c>
      <c r="G9" s="276">
        <f>月菜單!A19</f>
        <v>0</v>
      </c>
      <c r="H9" s="279">
        <f>月菜單!A20</f>
        <v>0</v>
      </c>
      <c r="I9" s="276"/>
      <c r="J9" s="277">
        <f t="shared" si="0"/>
        <v>0</v>
      </c>
      <c r="K9" s="277">
        <f>第二週明細!$Y$5</f>
        <v>0</v>
      </c>
      <c r="L9" s="277">
        <f>第二週明細!$Y$6</f>
        <v>0</v>
      </c>
      <c r="M9" s="277">
        <f>第二週明細!$Y$10</f>
        <v>0</v>
      </c>
      <c r="N9" s="277">
        <f>第二週明細!$Y$7</f>
        <v>0</v>
      </c>
      <c r="O9" s="277">
        <f>第二週明細!$Y$9</f>
        <v>0</v>
      </c>
      <c r="P9" s="278">
        <f>第二週明細!$Y$8</f>
        <v>0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1"/>
      <c r="HV9" s="281"/>
      <c r="HW9" s="281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  <c r="IL9" s="281"/>
      <c r="IM9" s="281"/>
      <c r="IN9" s="281"/>
      <c r="IO9" s="281"/>
      <c r="IP9" s="281"/>
      <c r="IQ9" s="281"/>
      <c r="IR9" s="281"/>
      <c r="IS9" s="281"/>
      <c r="IT9" s="281"/>
      <c r="IU9" s="281"/>
      <c r="IV9" s="281"/>
    </row>
    <row r="10" spans="1:256" ht="18">
      <c r="A10" s="273" t="str">
        <f>第二週明細!$B$13&amp;第二週明細!$B$14&amp;第二週明細!$B$15&amp;第二週明細!$B$16</f>
        <v>4月6日</v>
      </c>
      <c r="B10" s="274" t="s">
        <v>171</v>
      </c>
      <c r="C10" s="279" t="str">
        <f>月菜單!E15</f>
        <v>白米飯</v>
      </c>
      <c r="D10" s="279" t="str">
        <f>月菜單!E16</f>
        <v>壽喜豬肉</v>
      </c>
      <c r="E10" s="279" t="str">
        <f>月菜單!E17</f>
        <v>芹香花枝丸(海加)</v>
      </c>
      <c r="F10" s="279" t="str">
        <f>月菜單!E18</f>
        <v>紅絲炒蛋</v>
      </c>
      <c r="G10" s="276" t="str">
        <f>月菜單!E19</f>
        <v>深色蔬菜</v>
      </c>
      <c r="H10" s="279" t="str">
        <f>月菜單!E20</f>
        <v>綠豆甜湯</v>
      </c>
      <c r="I10" s="276"/>
      <c r="J10" s="277">
        <f t="shared" si="0"/>
        <v>704</v>
      </c>
      <c r="K10" s="277">
        <f>第二週明細!$Y$13</f>
        <v>5.7</v>
      </c>
      <c r="L10" s="277">
        <f>第二週明細!$Y$14</f>
        <v>1.9</v>
      </c>
      <c r="M10" s="277">
        <f>第二週明細!$Y$18</f>
        <v>0</v>
      </c>
      <c r="N10" s="277">
        <f>第二週明細!$Y$15</f>
        <v>2</v>
      </c>
      <c r="O10" s="277">
        <f>第二週明細!$Y$17</f>
        <v>0</v>
      </c>
      <c r="P10" s="278">
        <f>第二週明細!$Y$16</f>
        <v>2.5</v>
      </c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1"/>
      <c r="GG10" s="281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  <c r="IH10" s="281"/>
      <c r="II10" s="281"/>
      <c r="IJ10" s="281"/>
      <c r="IK10" s="281"/>
      <c r="IL10" s="281"/>
      <c r="IM10" s="281"/>
      <c r="IN10" s="281"/>
      <c r="IO10" s="281"/>
      <c r="IP10" s="281"/>
      <c r="IQ10" s="281"/>
      <c r="IR10" s="281"/>
      <c r="IS10" s="281"/>
      <c r="IT10" s="281"/>
      <c r="IU10" s="281"/>
      <c r="IV10" s="281"/>
    </row>
    <row r="11" spans="1:256" ht="18">
      <c r="A11" s="273" t="str">
        <f>第二週明細!$B$21&amp;第二週明細!$B$22&amp;第二週明細!$B$23&amp;第二週明細!$B$24</f>
        <v>4月7日</v>
      </c>
      <c r="B11" s="274" t="s">
        <v>168</v>
      </c>
      <c r="C11" s="279" t="str">
        <f>月菜單!I15</f>
        <v>蘑菇鐵板麵</v>
      </c>
      <c r="D11" s="279" t="str">
        <f>月菜單!I16</f>
        <v>卡啦雞腿排(炸)</v>
      </c>
      <c r="E11" s="279" t="str">
        <f>月菜單!I17</f>
        <v>海苔楔型薯(加)</v>
      </c>
      <c r="F11" s="279" t="str">
        <f>月菜單!I18</f>
        <v>椰菜米血(冷)</v>
      </c>
      <c r="G11" s="276" t="str">
        <f>月菜單!I19</f>
        <v>淺色蔬菜</v>
      </c>
      <c r="H11" s="279" t="str">
        <f>月菜單!I20</f>
        <v>榨菜粉絲湯(醃)</v>
      </c>
      <c r="I11" s="280"/>
      <c r="J11" s="277">
        <f t="shared" si="0"/>
        <v>708.5</v>
      </c>
      <c r="K11" s="277">
        <f>第二週明細!$Y$21</f>
        <v>5.7</v>
      </c>
      <c r="L11" s="277">
        <f>第二週明細!$Y$22</f>
        <v>1.9</v>
      </c>
      <c r="M11" s="277">
        <f>第二週明細!$Y$26</f>
        <v>0</v>
      </c>
      <c r="N11" s="277">
        <f>第二週明細!$Y$23</f>
        <v>2</v>
      </c>
      <c r="O11" s="277">
        <f>第二週明細!$Y$25</f>
        <v>0</v>
      </c>
      <c r="P11" s="278">
        <f>第二週明細!$Y$24</f>
        <v>2.6</v>
      </c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1"/>
      <c r="GD11" s="281"/>
      <c r="GE11" s="281"/>
      <c r="GF11" s="281"/>
      <c r="GG11" s="281"/>
      <c r="GH11" s="281"/>
      <c r="GI11" s="281"/>
      <c r="GJ11" s="281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  <c r="IH11" s="281"/>
      <c r="II11" s="281"/>
      <c r="IJ11" s="281"/>
      <c r="IK11" s="281"/>
      <c r="IL11" s="281"/>
      <c r="IM11" s="281"/>
      <c r="IN11" s="281"/>
      <c r="IO11" s="281"/>
      <c r="IP11" s="281"/>
      <c r="IQ11" s="281"/>
      <c r="IR11" s="281"/>
      <c r="IS11" s="281"/>
      <c r="IT11" s="281"/>
      <c r="IU11" s="281"/>
      <c r="IV11" s="281"/>
    </row>
    <row r="12" spans="1:256" ht="18">
      <c r="A12" s="273" t="str">
        <f>第二週明細!$B$29&amp;第二週明細!$B$30&amp;第二週明細!$B$31&amp;第二週明細!$B$32</f>
        <v>4月8日</v>
      </c>
      <c r="B12" s="274" t="s">
        <v>172</v>
      </c>
      <c r="C12" s="283" t="str">
        <f>月菜單!M15</f>
        <v>地瓜飯</v>
      </c>
      <c r="D12" s="284" t="str">
        <f>月菜單!M16</f>
        <v>照燒豬排</v>
      </c>
      <c r="E12" s="284" t="str">
        <f>月菜單!M17</f>
        <v>日式炊蛋</v>
      </c>
      <c r="F12" s="284" t="str">
        <f>月菜單!M18</f>
        <v>起司焗洋芋</v>
      </c>
      <c r="G12" s="283" t="str">
        <f>月菜單!M19</f>
        <v>深色蔬菜</v>
      </c>
      <c r="H12" s="284" t="str">
        <f>月菜單!M20</f>
        <v>味噌豆腐湯(豆)</v>
      </c>
      <c r="I12" s="283"/>
      <c r="J12" s="277">
        <f t="shared" si="0"/>
        <v>716</v>
      </c>
      <c r="K12" s="277">
        <f>第二週明細!$Y$29</f>
        <v>5.7</v>
      </c>
      <c r="L12" s="277">
        <f>第二週明細!$Y$30</f>
        <v>1.9</v>
      </c>
      <c r="M12" s="277">
        <f>第二週明細!$Y$34</f>
        <v>0.1</v>
      </c>
      <c r="N12" s="277">
        <f>第二週明細!$Y$31</f>
        <v>2</v>
      </c>
      <c r="O12" s="277">
        <f>第二週明細!$Y$33</f>
        <v>0</v>
      </c>
      <c r="P12" s="278">
        <f>第二週明細!$Y$32</f>
        <v>2.5</v>
      </c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282"/>
      <c r="DY12" s="282"/>
      <c r="DZ12" s="282"/>
      <c r="EA12" s="282"/>
      <c r="EB12" s="282"/>
      <c r="EC12" s="282"/>
      <c r="ED12" s="282"/>
      <c r="EE12" s="282"/>
      <c r="EF12" s="282"/>
      <c r="EG12" s="282"/>
      <c r="EH12" s="282"/>
      <c r="EI12" s="282"/>
      <c r="EJ12" s="282"/>
      <c r="EK12" s="282"/>
      <c r="EL12" s="282"/>
      <c r="EM12" s="282"/>
      <c r="EN12" s="282"/>
      <c r="EO12" s="282"/>
      <c r="EP12" s="282"/>
      <c r="EQ12" s="282"/>
      <c r="ER12" s="282"/>
      <c r="ES12" s="282"/>
      <c r="ET12" s="282"/>
      <c r="EU12" s="282"/>
      <c r="EV12" s="282"/>
      <c r="EW12" s="282"/>
      <c r="EX12" s="282"/>
      <c r="EY12" s="282"/>
      <c r="EZ12" s="282"/>
      <c r="FA12" s="282"/>
      <c r="FB12" s="282"/>
      <c r="FC12" s="282"/>
      <c r="FD12" s="282"/>
      <c r="FE12" s="282"/>
      <c r="FF12" s="282"/>
      <c r="FG12" s="282"/>
      <c r="FH12" s="282"/>
      <c r="FI12" s="282"/>
      <c r="FJ12" s="282"/>
      <c r="FK12" s="282"/>
      <c r="FL12" s="282"/>
      <c r="FM12" s="282"/>
      <c r="FN12" s="282"/>
      <c r="FO12" s="282"/>
      <c r="FP12" s="282"/>
      <c r="FQ12" s="282"/>
      <c r="FR12" s="282"/>
      <c r="FS12" s="282"/>
      <c r="FT12" s="282"/>
      <c r="FU12" s="282"/>
      <c r="FV12" s="282"/>
      <c r="FW12" s="282"/>
      <c r="FX12" s="282"/>
      <c r="FY12" s="282"/>
      <c r="FZ12" s="282"/>
      <c r="GA12" s="282"/>
      <c r="GB12" s="282"/>
      <c r="GC12" s="282"/>
      <c r="GD12" s="282"/>
      <c r="GE12" s="282"/>
      <c r="GF12" s="282"/>
      <c r="GG12" s="282"/>
      <c r="GH12" s="282"/>
      <c r="GI12" s="282"/>
      <c r="GJ12" s="282"/>
      <c r="GK12" s="282"/>
      <c r="GL12" s="282"/>
      <c r="GM12" s="282"/>
      <c r="GN12" s="282"/>
      <c r="GO12" s="282"/>
      <c r="GP12" s="282"/>
      <c r="GQ12" s="282"/>
      <c r="GR12" s="282"/>
      <c r="GS12" s="282"/>
      <c r="GT12" s="282"/>
      <c r="GU12" s="282"/>
      <c r="GV12" s="282"/>
      <c r="GW12" s="282"/>
      <c r="GX12" s="282"/>
      <c r="GY12" s="282"/>
      <c r="GZ12" s="282"/>
      <c r="HA12" s="282"/>
      <c r="HB12" s="282"/>
      <c r="HC12" s="282"/>
      <c r="HD12" s="282"/>
      <c r="HE12" s="282"/>
      <c r="HF12" s="282"/>
      <c r="HG12" s="282"/>
      <c r="HH12" s="282"/>
      <c r="HI12" s="282"/>
      <c r="HJ12" s="282"/>
      <c r="HK12" s="282"/>
      <c r="HL12" s="282"/>
      <c r="HM12" s="282"/>
      <c r="HN12" s="282"/>
      <c r="HO12" s="282"/>
      <c r="HP12" s="282"/>
      <c r="HQ12" s="282"/>
      <c r="HR12" s="282"/>
      <c r="HS12" s="282"/>
      <c r="HT12" s="282"/>
      <c r="HU12" s="282"/>
      <c r="HV12" s="282"/>
      <c r="HW12" s="282"/>
      <c r="HX12" s="282"/>
      <c r="HY12" s="282"/>
      <c r="HZ12" s="282"/>
      <c r="IA12" s="282"/>
      <c r="IB12" s="282"/>
      <c r="IC12" s="282"/>
      <c r="ID12" s="282"/>
      <c r="IE12" s="282"/>
      <c r="IF12" s="282"/>
      <c r="IG12" s="282"/>
      <c r="IH12" s="282"/>
      <c r="II12" s="282"/>
      <c r="IJ12" s="282"/>
      <c r="IK12" s="282"/>
      <c r="IL12" s="282"/>
      <c r="IM12" s="282"/>
      <c r="IN12" s="282"/>
      <c r="IO12" s="282"/>
      <c r="IP12" s="282"/>
      <c r="IQ12" s="282"/>
      <c r="IR12" s="282"/>
      <c r="IS12" s="282"/>
      <c r="IT12" s="282"/>
      <c r="IU12" s="282"/>
      <c r="IV12" s="282"/>
    </row>
    <row r="13" spans="1:256" ht="18">
      <c r="A13" s="273" t="str">
        <f>第二週明細!$B$37&amp;第二週明細!$B$38&amp;第二週明細!$B$39&amp;第二週明細!$B$40</f>
        <v>4月9日</v>
      </c>
      <c r="B13" s="274" t="s">
        <v>173</v>
      </c>
      <c r="C13" s="279" t="str">
        <f>月菜單!Q15</f>
        <v>糙米飯</v>
      </c>
      <c r="D13" s="279" t="str">
        <f>月菜單!Q16</f>
        <v>日式照燒雞翅</v>
      </c>
      <c r="E13" s="279" t="str">
        <f>月菜單!Q17</f>
        <v>香酥魚丁(海炸)</v>
      </c>
      <c r="F13" s="279" t="str">
        <f>月菜單!Q18</f>
        <v>翠綠椰菜</v>
      </c>
      <c r="G13" s="276" t="str">
        <f>月菜單!Q19</f>
        <v>淺色蔬菜</v>
      </c>
      <c r="H13" s="279" t="str">
        <f>月菜單!Q20</f>
        <v>蛋花湯</v>
      </c>
      <c r="I13" s="276"/>
      <c r="J13" s="277">
        <f t="shared" si="0"/>
        <v>699.5</v>
      </c>
      <c r="K13" s="277">
        <f>第二週明細!$Y$37</f>
        <v>5.7</v>
      </c>
      <c r="L13" s="277">
        <f>第二週明細!$Y$38</f>
        <v>1.9</v>
      </c>
      <c r="M13" s="277">
        <f>第二週明細!$Y$42</f>
        <v>0</v>
      </c>
      <c r="N13" s="277">
        <f>第二週明細!$Y$39</f>
        <v>2</v>
      </c>
      <c r="O13" s="277">
        <f>第二週明細!$Y$41</f>
        <v>0</v>
      </c>
      <c r="P13" s="278">
        <f>第二週明細!$Y$40</f>
        <v>2.4</v>
      </c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J13" s="281"/>
      <c r="FK13" s="281"/>
      <c r="FL13" s="281"/>
      <c r="FM13" s="281"/>
      <c r="FN13" s="281"/>
      <c r="FO13" s="281"/>
      <c r="FP13" s="281"/>
      <c r="FQ13" s="281"/>
      <c r="FR13" s="281"/>
      <c r="FS13" s="281"/>
      <c r="FT13" s="281"/>
      <c r="FU13" s="281"/>
      <c r="FV13" s="281"/>
      <c r="FW13" s="281"/>
      <c r="FX13" s="281"/>
      <c r="FY13" s="281"/>
      <c r="FZ13" s="281"/>
      <c r="GA13" s="281"/>
      <c r="GB13" s="281"/>
      <c r="GC13" s="281"/>
      <c r="GD13" s="281"/>
      <c r="GE13" s="281"/>
      <c r="GF13" s="281"/>
      <c r="GG13" s="281"/>
      <c r="GH13" s="281"/>
      <c r="GI13" s="281"/>
      <c r="GJ13" s="281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  <c r="IH13" s="281"/>
      <c r="II13" s="281"/>
      <c r="IJ13" s="281"/>
      <c r="IK13" s="281"/>
      <c r="IL13" s="281"/>
      <c r="IM13" s="281"/>
      <c r="IN13" s="281"/>
      <c r="IO13" s="281"/>
      <c r="IP13" s="281"/>
      <c r="IQ13" s="281"/>
      <c r="IR13" s="281"/>
      <c r="IS13" s="281"/>
      <c r="IT13" s="281"/>
      <c r="IU13" s="281"/>
      <c r="IV13" s="281"/>
    </row>
    <row r="14" spans="1:256" ht="18">
      <c r="A14" s="273" t="str">
        <f>第三週明細!$B$5&amp;第三週明細!$B$6&amp;第三週明細!$B$7&amp;第三週明細!$B$8</f>
        <v>4月12日</v>
      </c>
      <c r="B14" s="274" t="s">
        <v>166</v>
      </c>
      <c r="C14" s="275" t="str">
        <f>月菜單!A25</f>
        <v>白米飯</v>
      </c>
      <c r="D14" s="279" t="str">
        <f>月菜單!A26</f>
        <v>蔥燒豬里肌</v>
      </c>
      <c r="E14" s="279" t="str">
        <f>月菜單!A27</f>
        <v>照燒雞丁</v>
      </c>
      <c r="F14" s="279" t="str">
        <f>月菜單!A28</f>
        <v>白菜滷</v>
      </c>
      <c r="G14" s="276" t="str">
        <f>月菜單!A29</f>
        <v>深色蔬菜</v>
      </c>
      <c r="H14" s="279" t="str">
        <f>月菜單!A30</f>
        <v>蘿蔔湯</v>
      </c>
      <c r="I14" s="276"/>
      <c r="J14" s="277">
        <f t="shared" si="0"/>
        <v>704.5</v>
      </c>
      <c r="K14" s="277">
        <f>第三週明細!$Y$5</f>
        <v>5.7</v>
      </c>
      <c r="L14" s="277">
        <f>第三週明細!$Y$6</f>
        <v>1.9</v>
      </c>
      <c r="M14" s="277">
        <f>第三週明細!$Y$10</f>
        <v>0</v>
      </c>
      <c r="N14" s="277">
        <f>第三週明細!$Y$7</f>
        <v>2.2000000000000002</v>
      </c>
      <c r="O14" s="277">
        <f>第三週明細!$Y$9</f>
        <v>0</v>
      </c>
      <c r="P14" s="278">
        <f>第三週明細!$Y$8</f>
        <v>2.4</v>
      </c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  <c r="FL14" s="281"/>
      <c r="FM14" s="281"/>
      <c r="FN14" s="281"/>
      <c r="FO14" s="281"/>
      <c r="FP14" s="281"/>
      <c r="FQ14" s="281"/>
      <c r="FR14" s="281"/>
      <c r="FS14" s="281"/>
      <c r="FT14" s="281"/>
      <c r="FU14" s="281"/>
      <c r="FV14" s="281"/>
      <c r="FW14" s="281"/>
      <c r="FX14" s="281"/>
      <c r="FY14" s="281"/>
      <c r="FZ14" s="281"/>
      <c r="GA14" s="281"/>
      <c r="GB14" s="281"/>
      <c r="GC14" s="281"/>
      <c r="GD14" s="281"/>
      <c r="GE14" s="281"/>
      <c r="GF14" s="281"/>
      <c r="GG14" s="281"/>
      <c r="GH14" s="281"/>
      <c r="GI14" s="281"/>
      <c r="GJ14" s="281"/>
      <c r="GK14" s="281"/>
      <c r="GL14" s="281"/>
      <c r="GM14" s="281"/>
      <c r="GN14" s="281"/>
      <c r="GO14" s="281"/>
      <c r="GP14" s="281"/>
      <c r="GQ14" s="281"/>
      <c r="GR14" s="281"/>
      <c r="GS14" s="281"/>
      <c r="GT14" s="281"/>
      <c r="GU14" s="281"/>
      <c r="GV14" s="281"/>
      <c r="GW14" s="281"/>
      <c r="GX14" s="281"/>
      <c r="GY14" s="281"/>
      <c r="GZ14" s="281"/>
      <c r="HA14" s="281"/>
      <c r="HB14" s="281"/>
      <c r="HC14" s="281"/>
      <c r="HD14" s="281"/>
      <c r="HE14" s="281"/>
      <c r="HF14" s="281"/>
      <c r="HG14" s="281"/>
      <c r="HH14" s="281"/>
      <c r="HI14" s="281"/>
      <c r="HJ14" s="281"/>
      <c r="HK14" s="281"/>
      <c r="HL14" s="281"/>
      <c r="HM14" s="281"/>
      <c r="HN14" s="281"/>
      <c r="HO14" s="281"/>
      <c r="HP14" s="281"/>
      <c r="HQ14" s="281"/>
      <c r="HR14" s="281"/>
      <c r="HS14" s="281"/>
      <c r="HT14" s="281"/>
      <c r="HU14" s="281"/>
      <c r="HV14" s="281"/>
      <c r="HW14" s="281"/>
      <c r="HX14" s="281"/>
      <c r="HY14" s="281"/>
      <c r="HZ14" s="281"/>
      <c r="IA14" s="281"/>
      <c r="IB14" s="281"/>
      <c r="IC14" s="281"/>
      <c r="ID14" s="281"/>
      <c r="IE14" s="281"/>
      <c r="IF14" s="281"/>
      <c r="IG14" s="281"/>
      <c r="IH14" s="281"/>
      <c r="II14" s="281"/>
      <c r="IJ14" s="281"/>
      <c r="IK14" s="281"/>
      <c r="IL14" s="281"/>
      <c r="IM14" s="281"/>
      <c r="IN14" s="281"/>
      <c r="IO14" s="281"/>
      <c r="IP14" s="281"/>
      <c r="IQ14" s="281"/>
      <c r="IR14" s="281"/>
      <c r="IS14" s="281"/>
      <c r="IT14" s="281"/>
      <c r="IU14" s="281"/>
      <c r="IV14" s="281"/>
    </row>
    <row r="15" spans="1:256" ht="18">
      <c r="A15" s="273" t="str">
        <f>第三週明細!$B$13&amp;第三週明細!$B$14&amp;第三週明細!$B$15&amp;第三週明細!$B$16</f>
        <v>4月13日</v>
      </c>
      <c r="B15" s="274" t="s">
        <v>167</v>
      </c>
      <c r="C15" s="279" t="str">
        <f>月菜單!E25</f>
        <v>白米飯</v>
      </c>
      <c r="D15" s="279" t="str">
        <f>月菜單!E26</f>
        <v>匈牙利燉肉</v>
      </c>
      <c r="E15" s="276" t="str">
        <f>月菜單!E27</f>
        <v>筍香羹</v>
      </c>
      <c r="F15" s="279" t="str">
        <f>月菜單!E28</f>
        <v>哈燒翅小腿</v>
      </c>
      <c r="G15" s="276" t="str">
        <f>月菜單!E29</f>
        <v>淺色蔬菜</v>
      </c>
      <c r="H15" s="279" t="str">
        <f>月菜單!E30</f>
        <v>酸辣湯</v>
      </c>
      <c r="I15" s="276"/>
      <c r="J15" s="277">
        <f t="shared" si="0"/>
        <v>700</v>
      </c>
      <c r="K15" s="277">
        <f>第三週明細!$Y$13</f>
        <v>5.7</v>
      </c>
      <c r="L15" s="277">
        <f>第三週明細!$Y$14</f>
        <v>1.9</v>
      </c>
      <c r="M15" s="277">
        <f>第三週明細!$Y$18</f>
        <v>0</v>
      </c>
      <c r="N15" s="277">
        <f>第三週明細!$Y$15</f>
        <v>2.2000000000000002</v>
      </c>
      <c r="O15" s="277">
        <f>第三週明細!$Y$17</f>
        <v>0</v>
      </c>
      <c r="P15" s="278">
        <f>第三週明細!$Y$16</f>
        <v>2.2999999999999998</v>
      </c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  <c r="FJ15" s="281"/>
      <c r="FK15" s="281"/>
      <c r="FL15" s="281"/>
      <c r="FM15" s="281"/>
      <c r="FN15" s="281"/>
      <c r="FO15" s="281"/>
      <c r="FP15" s="281"/>
      <c r="FQ15" s="281"/>
      <c r="FR15" s="281"/>
      <c r="FS15" s="281"/>
      <c r="FT15" s="281"/>
      <c r="FU15" s="281"/>
      <c r="FV15" s="281"/>
      <c r="FW15" s="281"/>
      <c r="FX15" s="281"/>
      <c r="FY15" s="281"/>
      <c r="FZ15" s="281"/>
      <c r="GA15" s="281"/>
      <c r="GB15" s="281"/>
      <c r="GC15" s="281"/>
      <c r="GD15" s="281"/>
      <c r="GE15" s="281"/>
      <c r="GF15" s="281"/>
      <c r="GG15" s="281"/>
      <c r="GH15" s="281"/>
      <c r="GI15" s="281"/>
      <c r="GJ15" s="281"/>
      <c r="GK15" s="281"/>
      <c r="GL15" s="281"/>
      <c r="GM15" s="281"/>
      <c r="GN15" s="281"/>
      <c r="GO15" s="281"/>
      <c r="GP15" s="281"/>
      <c r="GQ15" s="281"/>
      <c r="GR15" s="281"/>
      <c r="GS15" s="281"/>
      <c r="GT15" s="281"/>
      <c r="GU15" s="281"/>
      <c r="GV15" s="281"/>
      <c r="GW15" s="281"/>
      <c r="GX15" s="281"/>
      <c r="GY15" s="281"/>
      <c r="GZ15" s="281"/>
      <c r="HA15" s="281"/>
      <c r="HB15" s="281"/>
      <c r="HC15" s="281"/>
      <c r="HD15" s="281"/>
      <c r="HE15" s="281"/>
      <c r="HF15" s="281"/>
      <c r="HG15" s="281"/>
      <c r="HH15" s="281"/>
      <c r="HI15" s="281"/>
      <c r="HJ15" s="281"/>
      <c r="HK15" s="281"/>
      <c r="HL15" s="281"/>
      <c r="HM15" s="281"/>
      <c r="HN15" s="281"/>
      <c r="HO15" s="281"/>
      <c r="HP15" s="281"/>
      <c r="HQ15" s="281"/>
      <c r="HR15" s="281"/>
      <c r="HS15" s="281"/>
      <c r="HT15" s="281"/>
      <c r="HU15" s="281"/>
      <c r="HV15" s="281"/>
      <c r="HW15" s="281"/>
      <c r="HX15" s="281"/>
      <c r="HY15" s="281"/>
      <c r="HZ15" s="281"/>
      <c r="IA15" s="281"/>
      <c r="IB15" s="281"/>
      <c r="IC15" s="281"/>
      <c r="ID15" s="281"/>
      <c r="IE15" s="281"/>
      <c r="IF15" s="281"/>
      <c r="IG15" s="281"/>
      <c r="IH15" s="281"/>
      <c r="II15" s="281"/>
      <c r="IJ15" s="281"/>
      <c r="IK15" s="281"/>
      <c r="IL15" s="281"/>
      <c r="IM15" s="281"/>
      <c r="IN15" s="281"/>
      <c r="IO15" s="281"/>
      <c r="IP15" s="281"/>
      <c r="IQ15" s="281"/>
      <c r="IR15" s="281"/>
      <c r="IS15" s="281"/>
      <c r="IT15" s="281"/>
      <c r="IU15" s="281"/>
      <c r="IV15" s="281"/>
    </row>
    <row r="16" spans="1:256" ht="18">
      <c r="A16" s="273" t="str">
        <f>第三週明細!$B$21&amp;第三週明細!$B$22&amp;第三週明細!$B$23&amp;第三週明細!$B$24</f>
        <v>4月14日</v>
      </c>
      <c r="B16" s="274" t="s">
        <v>174</v>
      </c>
      <c r="C16" s="279" t="str">
        <f>月菜單!I25</f>
        <v>夏威夷炒飯</v>
      </c>
      <c r="D16" s="279" t="str">
        <f>月菜單!I26</f>
        <v>鹽酥雞(炸)</v>
      </c>
      <c r="E16" s="279" t="str">
        <f>月菜單!I27</f>
        <v>海苔薯條(冷)</v>
      </c>
      <c r="F16" s="279" t="str">
        <f>月菜單!I28</f>
        <v>飄香滷蛋</v>
      </c>
      <c r="G16" s="276" t="str">
        <f>月菜單!I29</f>
        <v>深色蔬菜</v>
      </c>
      <c r="H16" s="279" t="str">
        <f>月菜單!I30</f>
        <v>薑絲冬瓜湯</v>
      </c>
      <c r="I16" s="280"/>
      <c r="J16" s="277">
        <f t="shared" si="0"/>
        <v>718</v>
      </c>
      <c r="K16" s="277">
        <f>第三週明細!$Y$21</f>
        <v>5.7</v>
      </c>
      <c r="L16" s="277">
        <f>第三週明細!$Y$22</f>
        <v>1.9</v>
      </c>
      <c r="M16" s="277">
        <f>第三週明細!$Y$26</f>
        <v>0</v>
      </c>
      <c r="N16" s="277">
        <f>第三週明細!$Y$23</f>
        <v>2.2000000000000002</v>
      </c>
      <c r="O16" s="277">
        <f>第三週明細!$Y$25</f>
        <v>0</v>
      </c>
      <c r="P16" s="278">
        <f>第三週明細!$Y$24</f>
        <v>2.7</v>
      </c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A16" s="281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281"/>
      <c r="FM16" s="281"/>
      <c r="FN16" s="281"/>
      <c r="FO16" s="281"/>
      <c r="FP16" s="281"/>
      <c r="FQ16" s="281"/>
      <c r="FR16" s="281"/>
      <c r="FS16" s="281"/>
      <c r="FT16" s="281"/>
      <c r="FU16" s="281"/>
      <c r="FV16" s="281"/>
      <c r="FW16" s="281"/>
      <c r="FX16" s="281"/>
      <c r="FY16" s="281"/>
      <c r="FZ16" s="281"/>
      <c r="GA16" s="281"/>
      <c r="GB16" s="281"/>
      <c r="GC16" s="281"/>
      <c r="GD16" s="281"/>
      <c r="GE16" s="281"/>
      <c r="GF16" s="281"/>
      <c r="GG16" s="281"/>
      <c r="GH16" s="281"/>
      <c r="GI16" s="281"/>
      <c r="GJ16" s="281"/>
      <c r="GK16" s="281"/>
      <c r="GL16" s="281"/>
      <c r="GM16" s="281"/>
      <c r="GN16" s="281"/>
      <c r="GO16" s="281"/>
      <c r="GP16" s="281"/>
      <c r="GQ16" s="281"/>
      <c r="GR16" s="281"/>
      <c r="GS16" s="281"/>
      <c r="GT16" s="281"/>
      <c r="GU16" s="281"/>
      <c r="GV16" s="281"/>
      <c r="GW16" s="281"/>
      <c r="GX16" s="281"/>
      <c r="GY16" s="281"/>
      <c r="GZ16" s="281"/>
      <c r="HA16" s="281"/>
      <c r="HB16" s="281"/>
      <c r="HC16" s="281"/>
      <c r="HD16" s="281"/>
      <c r="HE16" s="281"/>
      <c r="HF16" s="281"/>
      <c r="HG16" s="281"/>
      <c r="HH16" s="281"/>
      <c r="HI16" s="281"/>
      <c r="HJ16" s="281"/>
      <c r="HK16" s="281"/>
      <c r="HL16" s="281"/>
      <c r="HM16" s="281"/>
      <c r="HN16" s="281"/>
      <c r="HO16" s="281"/>
      <c r="HP16" s="281"/>
      <c r="HQ16" s="281"/>
      <c r="HR16" s="281"/>
      <c r="HS16" s="281"/>
      <c r="HT16" s="281"/>
      <c r="HU16" s="281"/>
      <c r="HV16" s="281"/>
      <c r="HW16" s="281"/>
      <c r="HX16" s="281"/>
      <c r="HY16" s="281"/>
      <c r="HZ16" s="281"/>
      <c r="IA16" s="281"/>
      <c r="IB16" s="281"/>
      <c r="IC16" s="281"/>
      <c r="ID16" s="281"/>
      <c r="IE16" s="281"/>
      <c r="IF16" s="281"/>
      <c r="IG16" s="281"/>
      <c r="IH16" s="281"/>
      <c r="II16" s="281"/>
      <c r="IJ16" s="281"/>
      <c r="IK16" s="281"/>
      <c r="IL16" s="281"/>
      <c r="IM16" s="281"/>
      <c r="IN16" s="281"/>
      <c r="IO16" s="281"/>
      <c r="IP16" s="281"/>
      <c r="IQ16" s="281"/>
      <c r="IR16" s="281"/>
      <c r="IS16" s="281"/>
      <c r="IT16" s="281"/>
      <c r="IU16" s="281"/>
      <c r="IV16" s="281"/>
    </row>
    <row r="17" spans="1:256" ht="18">
      <c r="A17" s="273" t="str">
        <f>第三週明細!$B$29&amp;第三週明細!$B$30&amp;第三週明細!$B$31&amp;第三週明細!$B$32</f>
        <v>4月15日</v>
      </c>
      <c r="B17" s="274" t="s">
        <v>172</v>
      </c>
      <c r="C17" s="283" t="str">
        <f>月菜單!M25</f>
        <v>地瓜飯</v>
      </c>
      <c r="D17" s="284" t="str">
        <f>月菜單!M26</f>
        <v>京醬大排</v>
      </c>
      <c r="E17" s="284" t="str">
        <f>月菜單!M27</f>
        <v>蒲燒鯛魚(海加)</v>
      </c>
      <c r="F17" s="284" t="str">
        <f>月菜單!M28</f>
        <v>鹹豬肉豆干(豆加)</v>
      </c>
      <c r="G17" s="283" t="str">
        <f>月菜單!M29</f>
        <v>深色蔬菜</v>
      </c>
      <c r="H17" s="284" t="str">
        <f>月菜單!M30</f>
        <v>日式味噌湯</v>
      </c>
      <c r="I17" s="283"/>
      <c r="J17" s="277">
        <f t="shared" si="0"/>
        <v>704.5</v>
      </c>
      <c r="K17" s="277">
        <f>第三週明細!$Y$29</f>
        <v>5.7</v>
      </c>
      <c r="L17" s="277">
        <f>第三週明細!$Y$30</f>
        <v>1.9</v>
      </c>
      <c r="M17" s="277">
        <f>第三週明細!$Y$34</f>
        <v>0</v>
      </c>
      <c r="N17" s="277">
        <f>第三週明細!$Y$31</f>
        <v>2.2000000000000002</v>
      </c>
      <c r="O17" s="277">
        <f>第三週明細!$Y$33</f>
        <v>0</v>
      </c>
      <c r="P17" s="278">
        <f>第三週明細!$Y$32</f>
        <v>2.4</v>
      </c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63"/>
      <c r="IH17" s="263"/>
      <c r="II17" s="263"/>
      <c r="IJ17" s="263"/>
      <c r="IK17" s="263"/>
      <c r="IL17" s="263"/>
      <c r="IM17" s="263"/>
      <c r="IN17" s="263"/>
      <c r="IO17" s="263"/>
      <c r="IP17" s="263"/>
      <c r="IQ17" s="263"/>
      <c r="IR17" s="263"/>
      <c r="IS17" s="263"/>
      <c r="IT17" s="263"/>
      <c r="IU17" s="263"/>
      <c r="IV17" s="263"/>
    </row>
    <row r="18" spans="1:256" ht="18">
      <c r="A18" s="273" t="str">
        <f>第三週明細!$B$37&amp;第三週明細!$B$38&amp;第三週明細!$B$39&amp;第三週明細!$B$40</f>
        <v>4月16日</v>
      </c>
      <c r="B18" s="274" t="s">
        <v>173</v>
      </c>
      <c r="C18" s="279" t="str">
        <f>月菜單!Q25</f>
        <v>五穀飯</v>
      </c>
      <c r="D18" s="279" t="str">
        <f>月菜單!Q26</f>
        <v>板烤雞排</v>
      </c>
      <c r="E18" s="279" t="str">
        <f>月菜單!Q27</f>
        <v>炸蔬菜天婦羅(炸)</v>
      </c>
      <c r="F18" s="279" t="str">
        <f>月菜單!Q28</f>
        <v>百頁菇菇(豆)</v>
      </c>
      <c r="G18" s="276" t="str">
        <f>月菜單!Q29</f>
        <v>淺色蔬菜</v>
      </c>
      <c r="H18" s="279" t="str">
        <f>月菜單!Q30</f>
        <v>薑絲紫菜湯</v>
      </c>
      <c r="I18" s="280"/>
      <c r="J18" s="277">
        <f t="shared" si="0"/>
        <v>716.5</v>
      </c>
      <c r="K18" s="277">
        <f>第三週明細!$Y$37</f>
        <v>5.7</v>
      </c>
      <c r="L18" s="277">
        <f>第三週明細!$Y$38</f>
        <v>2</v>
      </c>
      <c r="M18" s="277">
        <f>第三週明細!$Y$42</f>
        <v>0</v>
      </c>
      <c r="N18" s="277">
        <f>第三週明細!$Y$39</f>
        <v>2.2000000000000002</v>
      </c>
      <c r="O18" s="277">
        <f>第三週明細!$Y$41</f>
        <v>0</v>
      </c>
      <c r="P18" s="278">
        <f>第三週明細!$Y$40</f>
        <v>2.5</v>
      </c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  <c r="ET18" s="281"/>
      <c r="EU18" s="281"/>
      <c r="EV18" s="281"/>
      <c r="EW18" s="281"/>
      <c r="EX18" s="281"/>
      <c r="EY18" s="281"/>
      <c r="EZ18" s="281"/>
      <c r="FA18" s="281"/>
      <c r="FB18" s="281"/>
      <c r="FC18" s="281"/>
      <c r="FD18" s="281"/>
      <c r="FE18" s="281"/>
      <c r="FF18" s="281"/>
      <c r="FG18" s="281"/>
      <c r="FH18" s="281"/>
      <c r="FI18" s="281"/>
      <c r="FJ18" s="281"/>
      <c r="FK18" s="281"/>
      <c r="FL18" s="281"/>
      <c r="FM18" s="281"/>
      <c r="FN18" s="281"/>
      <c r="FO18" s="281"/>
      <c r="FP18" s="281"/>
      <c r="FQ18" s="281"/>
      <c r="FR18" s="281"/>
      <c r="FS18" s="281"/>
      <c r="FT18" s="281"/>
      <c r="FU18" s="281"/>
      <c r="FV18" s="281"/>
      <c r="FW18" s="281"/>
      <c r="FX18" s="281"/>
      <c r="FY18" s="281"/>
      <c r="FZ18" s="281"/>
      <c r="GA18" s="281"/>
      <c r="GB18" s="281"/>
      <c r="GC18" s="281"/>
      <c r="GD18" s="281"/>
      <c r="GE18" s="281"/>
      <c r="GF18" s="281"/>
      <c r="GG18" s="281"/>
      <c r="GH18" s="281"/>
      <c r="GI18" s="281"/>
      <c r="GJ18" s="281"/>
      <c r="GK18" s="281"/>
      <c r="GL18" s="281"/>
      <c r="GM18" s="281"/>
      <c r="GN18" s="281"/>
      <c r="GO18" s="281"/>
      <c r="GP18" s="281"/>
      <c r="GQ18" s="281"/>
      <c r="GR18" s="281"/>
      <c r="GS18" s="281"/>
      <c r="GT18" s="281"/>
      <c r="GU18" s="281"/>
      <c r="GV18" s="281"/>
      <c r="GW18" s="281"/>
      <c r="GX18" s="281"/>
      <c r="GY18" s="281"/>
      <c r="GZ18" s="281"/>
      <c r="HA18" s="281"/>
      <c r="HB18" s="281"/>
      <c r="HC18" s="281"/>
      <c r="HD18" s="281"/>
      <c r="HE18" s="281"/>
      <c r="HF18" s="281"/>
      <c r="HG18" s="281"/>
      <c r="HH18" s="281"/>
      <c r="HI18" s="281"/>
      <c r="HJ18" s="281"/>
      <c r="HK18" s="281"/>
      <c r="HL18" s="281"/>
      <c r="HM18" s="281"/>
      <c r="HN18" s="281"/>
      <c r="HO18" s="281"/>
      <c r="HP18" s="281"/>
      <c r="HQ18" s="281"/>
      <c r="HR18" s="281"/>
      <c r="HS18" s="281"/>
      <c r="HT18" s="281"/>
      <c r="HU18" s="281"/>
      <c r="HV18" s="281"/>
      <c r="HW18" s="281"/>
      <c r="HX18" s="281"/>
      <c r="HY18" s="281"/>
      <c r="HZ18" s="281"/>
      <c r="IA18" s="281"/>
      <c r="IB18" s="281"/>
      <c r="IC18" s="281"/>
      <c r="ID18" s="281"/>
      <c r="IE18" s="281"/>
      <c r="IF18" s="281"/>
      <c r="IG18" s="281"/>
      <c r="IH18" s="281"/>
      <c r="II18" s="281"/>
      <c r="IJ18" s="281"/>
      <c r="IK18" s="281"/>
      <c r="IL18" s="281"/>
      <c r="IM18" s="281"/>
      <c r="IN18" s="281"/>
      <c r="IO18" s="281"/>
      <c r="IP18" s="281"/>
      <c r="IQ18" s="281"/>
      <c r="IR18" s="281"/>
      <c r="IS18" s="281"/>
      <c r="IT18" s="281"/>
      <c r="IU18" s="281"/>
      <c r="IV18" s="281"/>
    </row>
    <row r="19" spans="1:256" ht="18">
      <c r="A19" s="273" t="str">
        <f>第四週明細!$B$5&amp;第四週明細!$B$6&amp;第四週明細!$B$7&amp;第四週明細!$B$8</f>
        <v>4月19日</v>
      </c>
      <c r="B19" s="274" t="s">
        <v>175</v>
      </c>
      <c r="C19" s="275" t="str">
        <f>月菜單!A35</f>
        <v>白米飯</v>
      </c>
      <c r="D19" s="279" t="str">
        <f>月菜單!A36</f>
        <v>元氣豬排</v>
      </c>
      <c r="E19" s="279" t="str">
        <f>月菜單!A37</f>
        <v>咖哩雞</v>
      </c>
      <c r="F19" s="279" t="str">
        <f>月菜單!A38</f>
        <v>起司炒蛋</v>
      </c>
      <c r="G19" s="276" t="str">
        <f>月菜單!A39</f>
        <v>深色蔬菜</v>
      </c>
      <c r="H19" s="279" t="str">
        <f>月菜單!A40</f>
        <v>榨菜肉絲湯(醃)</v>
      </c>
      <c r="I19" s="285"/>
      <c r="J19" s="277">
        <f t="shared" si="0"/>
        <v>704</v>
      </c>
      <c r="K19" s="277">
        <f>第四週明細!$Y$5</f>
        <v>5.7</v>
      </c>
      <c r="L19" s="277">
        <f>第四週明細!$Y$6</f>
        <v>1.9</v>
      </c>
      <c r="M19" s="277">
        <f>第四週明細!$Y$10</f>
        <v>0</v>
      </c>
      <c r="N19" s="277">
        <f>第四週明細!$Y$7</f>
        <v>2</v>
      </c>
      <c r="O19" s="277">
        <f>第四週明細!$Y$9</f>
        <v>0</v>
      </c>
      <c r="P19" s="278">
        <f>第四週明細!$Y$8</f>
        <v>2.5</v>
      </c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2"/>
      <c r="DJ19" s="282"/>
      <c r="DK19" s="282"/>
      <c r="DL19" s="282"/>
      <c r="DM19" s="282"/>
      <c r="DN19" s="282"/>
      <c r="DO19" s="282"/>
      <c r="DP19" s="282"/>
      <c r="DQ19" s="282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2"/>
      <c r="EG19" s="282"/>
      <c r="EH19" s="282"/>
      <c r="EI19" s="282"/>
      <c r="EJ19" s="282"/>
      <c r="EK19" s="282"/>
      <c r="EL19" s="282"/>
      <c r="EM19" s="282"/>
      <c r="EN19" s="282"/>
      <c r="EO19" s="282"/>
      <c r="EP19" s="282"/>
      <c r="EQ19" s="282"/>
      <c r="ER19" s="282"/>
      <c r="ES19" s="282"/>
      <c r="ET19" s="282"/>
      <c r="EU19" s="282"/>
      <c r="EV19" s="282"/>
      <c r="EW19" s="282"/>
      <c r="EX19" s="282"/>
      <c r="EY19" s="282"/>
      <c r="EZ19" s="282"/>
      <c r="FA19" s="282"/>
      <c r="FB19" s="282"/>
      <c r="FC19" s="282"/>
      <c r="FD19" s="282"/>
      <c r="FE19" s="282"/>
      <c r="FF19" s="282"/>
      <c r="FG19" s="282"/>
      <c r="FH19" s="282"/>
      <c r="FI19" s="282"/>
      <c r="FJ19" s="282"/>
      <c r="FK19" s="282"/>
      <c r="FL19" s="282"/>
      <c r="FM19" s="282"/>
      <c r="FN19" s="282"/>
      <c r="FO19" s="282"/>
      <c r="FP19" s="282"/>
      <c r="FQ19" s="282"/>
      <c r="FR19" s="282"/>
      <c r="FS19" s="282"/>
      <c r="FT19" s="282"/>
      <c r="FU19" s="282"/>
      <c r="FV19" s="282"/>
      <c r="FW19" s="282"/>
      <c r="FX19" s="282"/>
      <c r="FY19" s="282"/>
      <c r="FZ19" s="282"/>
      <c r="GA19" s="282"/>
      <c r="GB19" s="282"/>
      <c r="GC19" s="282"/>
      <c r="GD19" s="282"/>
      <c r="GE19" s="282"/>
      <c r="GF19" s="282"/>
      <c r="GG19" s="282"/>
      <c r="GH19" s="282"/>
      <c r="GI19" s="282"/>
      <c r="GJ19" s="282"/>
      <c r="GK19" s="282"/>
      <c r="GL19" s="282"/>
      <c r="GM19" s="282"/>
      <c r="GN19" s="282"/>
      <c r="GO19" s="282"/>
      <c r="GP19" s="282"/>
      <c r="GQ19" s="282"/>
      <c r="GR19" s="282"/>
      <c r="GS19" s="282"/>
      <c r="GT19" s="282"/>
      <c r="GU19" s="282"/>
      <c r="GV19" s="282"/>
      <c r="GW19" s="282"/>
      <c r="GX19" s="282"/>
      <c r="GY19" s="282"/>
      <c r="GZ19" s="282"/>
      <c r="HA19" s="282"/>
      <c r="HB19" s="282"/>
      <c r="HC19" s="282"/>
      <c r="HD19" s="282"/>
      <c r="HE19" s="282"/>
      <c r="HF19" s="282"/>
      <c r="HG19" s="282"/>
      <c r="HH19" s="282"/>
      <c r="HI19" s="282"/>
      <c r="HJ19" s="282"/>
      <c r="HK19" s="282"/>
      <c r="HL19" s="282"/>
      <c r="HM19" s="282"/>
      <c r="HN19" s="282"/>
      <c r="HO19" s="282"/>
      <c r="HP19" s="282"/>
      <c r="HQ19" s="282"/>
      <c r="HR19" s="282"/>
      <c r="HS19" s="282"/>
      <c r="HT19" s="282"/>
      <c r="HU19" s="282"/>
      <c r="HV19" s="282"/>
      <c r="HW19" s="282"/>
      <c r="HX19" s="282"/>
      <c r="HY19" s="282"/>
      <c r="HZ19" s="282"/>
      <c r="IA19" s="282"/>
      <c r="IB19" s="282"/>
      <c r="IC19" s="282"/>
      <c r="ID19" s="282"/>
      <c r="IE19" s="282"/>
      <c r="IF19" s="282"/>
      <c r="IG19" s="282"/>
      <c r="IH19" s="282"/>
      <c r="II19" s="282"/>
      <c r="IJ19" s="282"/>
      <c r="IK19" s="282"/>
      <c r="IL19" s="282"/>
      <c r="IM19" s="282"/>
      <c r="IN19" s="282"/>
      <c r="IO19" s="282"/>
      <c r="IP19" s="282"/>
      <c r="IQ19" s="282"/>
      <c r="IR19" s="282"/>
      <c r="IS19" s="282"/>
      <c r="IT19" s="282"/>
      <c r="IU19" s="282"/>
      <c r="IV19" s="282"/>
    </row>
    <row r="20" spans="1:256" ht="18">
      <c r="A20" s="273" t="str">
        <f>第四週明細!$B$13&amp;第四週明細!$B$14&amp;第四週明細!$B$15&amp;第四週明細!$B$16</f>
        <v>4月20日</v>
      </c>
      <c r="B20" s="274" t="s">
        <v>167</v>
      </c>
      <c r="C20" s="279" t="str">
        <f>月菜單!E35</f>
        <v>白米飯</v>
      </c>
      <c r="D20" s="279" t="str">
        <f>月菜單!E36</f>
        <v>糖醋雞丁</v>
      </c>
      <c r="E20" s="279" t="str">
        <f>月菜單!E37</f>
        <v>鮮筍雙鮮</v>
      </c>
      <c r="F20" s="279" t="str">
        <f>月菜單!E38</f>
        <v>手工香蒸肉</v>
      </c>
      <c r="G20" s="276" t="str">
        <f>月菜單!E39</f>
        <v>淺色蔬菜</v>
      </c>
      <c r="H20" s="279" t="str">
        <f>月菜單!E40</f>
        <v>紅豆紫米湯</v>
      </c>
      <c r="I20" s="276"/>
      <c r="J20" s="277">
        <f t="shared" si="0"/>
        <v>704</v>
      </c>
      <c r="K20" s="277">
        <f>第四週明細!$Y$13</f>
        <v>5.7</v>
      </c>
      <c r="L20" s="277">
        <f>第四週明細!$Y$14</f>
        <v>1.9</v>
      </c>
      <c r="M20" s="277">
        <f>第四週明細!$Y$18</f>
        <v>0</v>
      </c>
      <c r="N20" s="277">
        <f>第四週明細!$Y$15</f>
        <v>2</v>
      </c>
      <c r="O20" s="277">
        <f>第四週明細!$Y$17</f>
        <v>0</v>
      </c>
      <c r="P20" s="278">
        <f>第四週明細!$Y$16</f>
        <v>2.5</v>
      </c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1"/>
      <c r="CP20" s="281"/>
      <c r="CQ20" s="281"/>
      <c r="CR20" s="281"/>
      <c r="CS20" s="281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81"/>
      <c r="DJ20" s="281"/>
      <c r="DK20" s="281"/>
      <c r="DL20" s="281"/>
      <c r="DM20" s="281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1"/>
      <c r="DY20" s="281"/>
      <c r="DZ20" s="281"/>
      <c r="EA20" s="281"/>
      <c r="EB20" s="281"/>
      <c r="EC20" s="281"/>
      <c r="ED20" s="281"/>
      <c r="EE20" s="281"/>
      <c r="EF20" s="281"/>
      <c r="EG20" s="281"/>
      <c r="EH20" s="281"/>
      <c r="EI20" s="281"/>
      <c r="EJ20" s="281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1"/>
      <c r="EV20" s="281"/>
      <c r="EW20" s="281"/>
      <c r="EX20" s="281"/>
      <c r="EY20" s="281"/>
      <c r="EZ20" s="281"/>
      <c r="FA20" s="281"/>
      <c r="FB20" s="281"/>
      <c r="FC20" s="281"/>
      <c r="FD20" s="281"/>
      <c r="FE20" s="281"/>
      <c r="FF20" s="281"/>
      <c r="FG20" s="281"/>
      <c r="FH20" s="281"/>
      <c r="FI20" s="281"/>
      <c r="FJ20" s="281"/>
      <c r="FK20" s="281"/>
      <c r="FL20" s="281"/>
      <c r="FM20" s="281"/>
      <c r="FN20" s="281"/>
      <c r="FO20" s="281"/>
      <c r="FP20" s="281"/>
      <c r="FQ20" s="281"/>
      <c r="FR20" s="281"/>
      <c r="FS20" s="281"/>
      <c r="FT20" s="281"/>
      <c r="FU20" s="281"/>
      <c r="FV20" s="281"/>
      <c r="FW20" s="281"/>
      <c r="FX20" s="281"/>
      <c r="FY20" s="281"/>
      <c r="FZ20" s="281"/>
      <c r="GA20" s="281"/>
      <c r="GB20" s="281"/>
      <c r="GC20" s="281"/>
      <c r="GD20" s="281"/>
      <c r="GE20" s="281"/>
      <c r="GF20" s="281"/>
      <c r="GG20" s="281"/>
      <c r="GH20" s="281"/>
      <c r="GI20" s="281"/>
      <c r="GJ20" s="281"/>
      <c r="GK20" s="281"/>
      <c r="GL20" s="281"/>
      <c r="GM20" s="281"/>
      <c r="GN20" s="281"/>
      <c r="GO20" s="281"/>
      <c r="GP20" s="281"/>
      <c r="GQ20" s="281"/>
      <c r="GR20" s="281"/>
      <c r="GS20" s="281"/>
      <c r="GT20" s="281"/>
      <c r="GU20" s="281"/>
      <c r="GV20" s="281"/>
      <c r="GW20" s="281"/>
      <c r="GX20" s="281"/>
      <c r="GY20" s="281"/>
      <c r="GZ20" s="281"/>
      <c r="HA20" s="281"/>
      <c r="HB20" s="281"/>
      <c r="HC20" s="281"/>
      <c r="HD20" s="281"/>
      <c r="HE20" s="281"/>
      <c r="HF20" s="281"/>
      <c r="HG20" s="281"/>
      <c r="HH20" s="281"/>
      <c r="HI20" s="281"/>
      <c r="HJ20" s="281"/>
      <c r="HK20" s="281"/>
      <c r="HL20" s="281"/>
      <c r="HM20" s="281"/>
      <c r="HN20" s="281"/>
      <c r="HO20" s="281"/>
      <c r="HP20" s="281"/>
      <c r="HQ20" s="281"/>
      <c r="HR20" s="281"/>
      <c r="HS20" s="281"/>
      <c r="HT20" s="281"/>
      <c r="HU20" s="281"/>
      <c r="HV20" s="281"/>
      <c r="HW20" s="281"/>
      <c r="HX20" s="281"/>
      <c r="HY20" s="281"/>
      <c r="HZ20" s="281"/>
      <c r="IA20" s="281"/>
      <c r="IB20" s="281"/>
      <c r="IC20" s="281"/>
      <c r="ID20" s="281"/>
      <c r="IE20" s="281"/>
      <c r="IF20" s="281"/>
      <c r="IG20" s="281"/>
      <c r="IH20" s="281"/>
      <c r="II20" s="281"/>
      <c r="IJ20" s="281"/>
      <c r="IK20" s="281"/>
      <c r="IL20" s="281"/>
      <c r="IM20" s="281"/>
      <c r="IN20" s="281"/>
      <c r="IO20" s="281"/>
      <c r="IP20" s="281"/>
      <c r="IQ20" s="281"/>
      <c r="IR20" s="281"/>
      <c r="IS20" s="281"/>
      <c r="IT20" s="281"/>
      <c r="IU20" s="281"/>
      <c r="IV20" s="281"/>
    </row>
    <row r="21" spans="1:256" ht="18">
      <c r="A21" s="273" t="str">
        <f>第四週明細!$B$21&amp;第四週明細!$B$22&amp;第四週明細!$B$23&amp;第四週明細!$B$24</f>
        <v>4月21日</v>
      </c>
      <c r="B21" s="274" t="s">
        <v>168</v>
      </c>
      <c r="C21" s="279" t="str">
        <f>月菜單!I35</f>
        <v>日式炒烏龍麵</v>
      </c>
      <c r="D21" s="279" t="str">
        <f>月菜單!I36</f>
        <v>豪大炸雞排(炸)</v>
      </c>
      <c r="E21" s="279" t="str">
        <f>月菜單!I37</f>
        <v>三角薯餅(加)</v>
      </c>
      <c r="F21" s="279" t="str">
        <f>月菜單!I38</f>
        <v>藍莓派(冷)</v>
      </c>
      <c r="G21" s="276" t="str">
        <f>月菜單!I39</f>
        <v>深色蔬菜</v>
      </c>
      <c r="H21" s="279" t="str">
        <f>月菜單!I40</f>
        <v>羅宋湯</v>
      </c>
      <c r="I21" s="280"/>
      <c r="J21" s="277">
        <f t="shared" si="0"/>
        <v>726.5</v>
      </c>
      <c r="K21" s="277">
        <f>第四週明細!$Y$21</f>
        <v>5.7</v>
      </c>
      <c r="L21" s="277">
        <f>第四週明細!$Y$22</f>
        <v>1.9</v>
      </c>
      <c r="M21" s="277">
        <f>第四週明細!$Y$26</f>
        <v>0</v>
      </c>
      <c r="N21" s="277">
        <f>第四週明細!$Y$23</f>
        <v>2</v>
      </c>
      <c r="O21" s="277">
        <f>第四週明細!$Y$25</f>
        <v>0</v>
      </c>
      <c r="P21" s="278">
        <f>第四週明細!$Y$24</f>
        <v>3</v>
      </c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81"/>
      <c r="DF21" s="281"/>
      <c r="DG21" s="281"/>
      <c r="DH21" s="281"/>
      <c r="DI21" s="281"/>
      <c r="DJ21" s="281"/>
      <c r="DK21" s="281"/>
      <c r="DL21" s="281"/>
      <c r="DM21" s="281"/>
      <c r="DN21" s="281"/>
      <c r="DO21" s="281"/>
      <c r="DP21" s="281"/>
      <c r="DQ21" s="281"/>
      <c r="DR21" s="281"/>
      <c r="DS21" s="281"/>
      <c r="DT21" s="281"/>
      <c r="DU21" s="281"/>
      <c r="DV21" s="281"/>
      <c r="DW21" s="281"/>
      <c r="DX21" s="281"/>
      <c r="DY21" s="281"/>
      <c r="DZ21" s="281"/>
      <c r="EA21" s="281"/>
      <c r="EB21" s="281"/>
      <c r="EC21" s="281"/>
      <c r="ED21" s="281"/>
      <c r="EE21" s="281"/>
      <c r="EF21" s="281"/>
      <c r="EG21" s="281"/>
      <c r="EH21" s="281"/>
      <c r="EI21" s="281"/>
      <c r="EJ21" s="281"/>
      <c r="EK21" s="281"/>
      <c r="EL21" s="281"/>
      <c r="EM21" s="281"/>
      <c r="EN21" s="281"/>
      <c r="EO21" s="281"/>
      <c r="EP21" s="281"/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A21" s="281"/>
      <c r="FB21" s="281"/>
      <c r="FC21" s="281"/>
      <c r="FD21" s="281"/>
      <c r="FE21" s="281"/>
      <c r="FF21" s="281"/>
      <c r="FG21" s="281"/>
      <c r="FH21" s="281"/>
      <c r="FI21" s="281"/>
      <c r="FJ21" s="281"/>
      <c r="FK21" s="281"/>
      <c r="FL21" s="281"/>
      <c r="FM21" s="281"/>
      <c r="FN21" s="281"/>
      <c r="FO21" s="281"/>
      <c r="FP21" s="281"/>
      <c r="FQ21" s="281"/>
      <c r="FR21" s="281"/>
      <c r="FS21" s="281"/>
      <c r="FT21" s="281"/>
      <c r="FU21" s="281"/>
      <c r="FV21" s="281"/>
      <c r="FW21" s="281"/>
      <c r="FX21" s="281"/>
      <c r="FY21" s="281"/>
      <c r="FZ21" s="281"/>
      <c r="GA21" s="281"/>
      <c r="GB21" s="281"/>
      <c r="GC21" s="281"/>
      <c r="GD21" s="281"/>
      <c r="GE21" s="281"/>
      <c r="GF21" s="281"/>
      <c r="GG21" s="281"/>
      <c r="GH21" s="281"/>
      <c r="GI21" s="281"/>
      <c r="GJ21" s="281"/>
      <c r="GK21" s="281"/>
      <c r="GL21" s="281"/>
      <c r="GM21" s="281"/>
      <c r="GN21" s="281"/>
      <c r="GO21" s="281"/>
      <c r="GP21" s="281"/>
      <c r="GQ21" s="281"/>
      <c r="GR21" s="281"/>
      <c r="GS21" s="281"/>
      <c r="GT21" s="281"/>
      <c r="GU21" s="281"/>
      <c r="GV21" s="281"/>
      <c r="GW21" s="281"/>
      <c r="GX21" s="281"/>
      <c r="GY21" s="281"/>
      <c r="GZ21" s="281"/>
      <c r="HA21" s="281"/>
      <c r="HB21" s="281"/>
      <c r="HC21" s="281"/>
      <c r="HD21" s="281"/>
      <c r="HE21" s="281"/>
      <c r="HF21" s="281"/>
      <c r="HG21" s="281"/>
      <c r="HH21" s="281"/>
      <c r="HI21" s="281"/>
      <c r="HJ21" s="281"/>
      <c r="HK21" s="281"/>
      <c r="HL21" s="281"/>
      <c r="HM21" s="281"/>
      <c r="HN21" s="281"/>
      <c r="HO21" s="281"/>
      <c r="HP21" s="281"/>
      <c r="HQ21" s="281"/>
      <c r="HR21" s="281"/>
      <c r="HS21" s="281"/>
      <c r="HT21" s="281"/>
      <c r="HU21" s="281"/>
      <c r="HV21" s="281"/>
      <c r="HW21" s="281"/>
      <c r="HX21" s="281"/>
      <c r="HY21" s="281"/>
      <c r="HZ21" s="281"/>
      <c r="IA21" s="281"/>
      <c r="IB21" s="281"/>
      <c r="IC21" s="281"/>
      <c r="ID21" s="281"/>
      <c r="IE21" s="281"/>
      <c r="IF21" s="281"/>
      <c r="IG21" s="281"/>
      <c r="IH21" s="281"/>
      <c r="II21" s="281"/>
      <c r="IJ21" s="281"/>
      <c r="IK21" s="281"/>
      <c r="IL21" s="281"/>
      <c r="IM21" s="281"/>
      <c r="IN21" s="281"/>
      <c r="IO21" s="281"/>
      <c r="IP21" s="281"/>
      <c r="IQ21" s="281"/>
      <c r="IR21" s="281"/>
      <c r="IS21" s="281"/>
      <c r="IT21" s="281"/>
      <c r="IU21" s="281"/>
      <c r="IV21" s="281"/>
    </row>
    <row r="22" spans="1:256" ht="18">
      <c r="A22" s="273" t="str">
        <f>第四週明細!$B$29&amp;第四週明細!$B$30&amp;第四週明細!$B$31&amp;第四週明細!$B$32</f>
        <v>4月22日</v>
      </c>
      <c r="B22" s="274" t="s">
        <v>169</v>
      </c>
      <c r="C22" s="284" t="str">
        <f>月菜單!M35</f>
        <v>地瓜飯</v>
      </c>
      <c r="D22" s="284" t="str">
        <f>月菜單!M36</f>
        <v>蘑菇肉片</v>
      </c>
      <c r="E22" s="284" t="str">
        <f>月菜單!M37</f>
        <v>芝麻蜜豆干(豆)</v>
      </c>
      <c r="F22" s="284" t="str">
        <f>月菜單!M38</f>
        <v>炫烤雞翅</v>
      </c>
      <c r="G22" s="283" t="str">
        <f>月菜單!M39</f>
        <v>深色蔬菜</v>
      </c>
      <c r="H22" s="284" t="str">
        <f>月菜單!M40</f>
        <v>三絲湯</v>
      </c>
      <c r="I22" s="283"/>
      <c r="J22" s="277">
        <f t="shared" si="0"/>
        <v>709</v>
      </c>
      <c r="K22" s="277">
        <f>第四週明細!$Y$29</f>
        <v>5.7</v>
      </c>
      <c r="L22" s="277">
        <f>第四週明細!$Y$30</f>
        <v>1.9</v>
      </c>
      <c r="M22" s="277">
        <f>第四週明細!$Y$34</f>
        <v>0</v>
      </c>
      <c r="N22" s="277">
        <f>第四週明細!$Y$31</f>
        <v>2.2000000000000002</v>
      </c>
      <c r="O22" s="277">
        <f>第四週明細!$Y$33</f>
        <v>0</v>
      </c>
      <c r="P22" s="278">
        <f>第四週明細!$Y$32</f>
        <v>2.5</v>
      </c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  <c r="CL22" s="281"/>
      <c r="CM22" s="281"/>
      <c r="CN22" s="281"/>
      <c r="CO22" s="281"/>
      <c r="CP22" s="281"/>
      <c r="CQ22" s="281"/>
      <c r="CR22" s="281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81"/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1"/>
      <c r="FL22" s="281"/>
      <c r="FM22" s="281"/>
      <c r="FN22" s="281"/>
      <c r="FO22" s="281"/>
      <c r="FP22" s="281"/>
      <c r="FQ22" s="281"/>
      <c r="FR22" s="281"/>
      <c r="FS22" s="281"/>
      <c r="FT22" s="281"/>
      <c r="FU22" s="281"/>
      <c r="FV22" s="281"/>
      <c r="FW22" s="281"/>
      <c r="FX22" s="281"/>
      <c r="FY22" s="281"/>
      <c r="FZ22" s="281"/>
      <c r="GA22" s="281"/>
      <c r="GB22" s="281"/>
      <c r="GC22" s="281"/>
      <c r="GD22" s="281"/>
      <c r="GE22" s="281"/>
      <c r="GF22" s="281"/>
      <c r="GG22" s="281"/>
      <c r="GH22" s="281"/>
      <c r="GI22" s="281"/>
      <c r="GJ22" s="281"/>
      <c r="GK22" s="281"/>
      <c r="GL22" s="281"/>
      <c r="GM22" s="281"/>
      <c r="GN22" s="281"/>
      <c r="GO22" s="281"/>
      <c r="GP22" s="281"/>
      <c r="GQ22" s="281"/>
      <c r="GR22" s="281"/>
      <c r="GS22" s="281"/>
      <c r="GT22" s="281"/>
      <c r="GU22" s="281"/>
      <c r="GV22" s="281"/>
      <c r="GW22" s="281"/>
      <c r="GX22" s="281"/>
      <c r="GY22" s="281"/>
      <c r="GZ22" s="281"/>
      <c r="HA22" s="281"/>
      <c r="HB22" s="281"/>
      <c r="HC22" s="281"/>
      <c r="HD22" s="281"/>
      <c r="HE22" s="281"/>
      <c r="HF22" s="281"/>
      <c r="HG22" s="281"/>
      <c r="HH22" s="281"/>
      <c r="HI22" s="281"/>
      <c r="HJ22" s="281"/>
      <c r="HK22" s="281"/>
      <c r="HL22" s="281"/>
      <c r="HM22" s="281"/>
      <c r="HN22" s="281"/>
      <c r="HO22" s="281"/>
      <c r="HP22" s="281"/>
      <c r="HQ22" s="281"/>
      <c r="HR22" s="281"/>
      <c r="HS22" s="281"/>
      <c r="HT22" s="281"/>
      <c r="HU22" s="281"/>
      <c r="HV22" s="281"/>
      <c r="HW22" s="281"/>
      <c r="HX22" s="281"/>
      <c r="HY22" s="281"/>
      <c r="HZ22" s="281"/>
      <c r="IA22" s="281"/>
      <c r="IB22" s="281"/>
      <c r="IC22" s="281"/>
      <c r="ID22" s="281"/>
      <c r="IE22" s="281"/>
      <c r="IF22" s="281"/>
      <c r="IG22" s="281"/>
      <c r="IH22" s="281"/>
      <c r="II22" s="281"/>
      <c r="IJ22" s="281"/>
      <c r="IK22" s="281"/>
      <c r="IL22" s="281"/>
      <c r="IM22" s="281"/>
      <c r="IN22" s="281"/>
      <c r="IO22" s="281"/>
      <c r="IP22" s="281"/>
      <c r="IQ22" s="281"/>
      <c r="IR22" s="281"/>
      <c r="IS22" s="281"/>
      <c r="IT22" s="281"/>
      <c r="IU22" s="281"/>
      <c r="IV22" s="281"/>
    </row>
    <row r="23" spans="1:256" ht="18">
      <c r="A23" s="273" t="str">
        <f>第四週明細!$B$37&amp;第四週明細!$B$38&amp;第四週明細!$B$39&amp;第四週明細!$B$40</f>
        <v>4月23日</v>
      </c>
      <c r="B23" s="274" t="s">
        <v>173</v>
      </c>
      <c r="C23" s="279" t="str">
        <f>月菜單!Q35</f>
        <v>紫米飯</v>
      </c>
      <c r="D23" s="279" t="str">
        <f>月菜單!Q36</f>
        <v>檸檬烤雞腿</v>
      </c>
      <c r="E23" s="279" t="str">
        <f>月菜單!Q37</f>
        <v>脆皮魚丁(海炸)</v>
      </c>
      <c r="F23" s="279" t="str">
        <f>月菜單!Q38</f>
        <v>肉醬貢丸(加)</v>
      </c>
      <c r="G23" s="276" t="str">
        <f>月菜單!Q39</f>
        <v>淺色蔬菜</v>
      </c>
      <c r="H23" s="279" t="str">
        <f>月菜單!Q40</f>
        <v>白卜肉絲湯</v>
      </c>
      <c r="I23" s="286"/>
      <c r="J23" s="277">
        <f t="shared" si="0"/>
        <v>704</v>
      </c>
      <c r="K23" s="277">
        <f>第四週明細!$Y$37</f>
        <v>5.7</v>
      </c>
      <c r="L23" s="277">
        <f>第四週明細!$Y$38</f>
        <v>1.9</v>
      </c>
      <c r="M23" s="277">
        <f>第四週明細!$Y$42</f>
        <v>0</v>
      </c>
      <c r="N23" s="277">
        <f>第四週明細!$Y$39</f>
        <v>2</v>
      </c>
      <c r="O23" s="277">
        <f>第四週明細!$Y$41</f>
        <v>0</v>
      </c>
      <c r="P23" s="278">
        <f>第四週明細!$Y$40</f>
        <v>2.5</v>
      </c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1"/>
      <c r="CY23" s="281"/>
      <c r="CZ23" s="281"/>
      <c r="DA23" s="281"/>
      <c r="DB23" s="281"/>
      <c r="DC23" s="281"/>
      <c r="DD23" s="281"/>
      <c r="DE23" s="281"/>
      <c r="DF23" s="281"/>
      <c r="DG23" s="281"/>
      <c r="DH23" s="281"/>
      <c r="DI23" s="281"/>
      <c r="DJ23" s="281"/>
      <c r="DK23" s="281"/>
      <c r="DL23" s="281"/>
      <c r="DM23" s="281"/>
      <c r="DN23" s="281"/>
      <c r="DO23" s="281"/>
      <c r="DP23" s="281"/>
      <c r="DQ23" s="281"/>
      <c r="DR23" s="281"/>
      <c r="DS23" s="281"/>
      <c r="DT23" s="281"/>
      <c r="DU23" s="281"/>
      <c r="DV23" s="281"/>
      <c r="DW23" s="281"/>
      <c r="DX23" s="281"/>
      <c r="DY23" s="281"/>
      <c r="DZ23" s="281"/>
      <c r="EA23" s="281"/>
      <c r="EB23" s="281"/>
      <c r="EC23" s="281"/>
      <c r="ED23" s="281"/>
      <c r="EE23" s="281"/>
      <c r="EF23" s="281"/>
      <c r="EG23" s="281"/>
      <c r="EH23" s="281"/>
      <c r="EI23" s="281"/>
      <c r="EJ23" s="281"/>
      <c r="EK23" s="281"/>
      <c r="EL23" s="281"/>
      <c r="EM23" s="281"/>
      <c r="EN23" s="281"/>
      <c r="EO23" s="281"/>
      <c r="EP23" s="281"/>
      <c r="EQ23" s="281"/>
      <c r="ER23" s="281"/>
      <c r="ES23" s="281"/>
      <c r="ET23" s="281"/>
      <c r="EU23" s="281"/>
      <c r="EV23" s="281"/>
      <c r="EW23" s="281"/>
      <c r="EX23" s="281"/>
      <c r="EY23" s="281"/>
      <c r="EZ23" s="281"/>
      <c r="FA23" s="281"/>
      <c r="FB23" s="281"/>
      <c r="FC23" s="281"/>
      <c r="FD23" s="281"/>
      <c r="FE23" s="281"/>
      <c r="FF23" s="281"/>
      <c r="FG23" s="281"/>
      <c r="FH23" s="281"/>
      <c r="FI23" s="281"/>
      <c r="FJ23" s="281"/>
      <c r="FK23" s="281"/>
      <c r="FL23" s="281"/>
      <c r="FM23" s="281"/>
      <c r="FN23" s="281"/>
      <c r="FO23" s="281"/>
      <c r="FP23" s="281"/>
      <c r="FQ23" s="281"/>
      <c r="FR23" s="281"/>
      <c r="FS23" s="281"/>
      <c r="FT23" s="281"/>
      <c r="FU23" s="281"/>
      <c r="FV23" s="281"/>
      <c r="FW23" s="281"/>
      <c r="FX23" s="281"/>
      <c r="FY23" s="281"/>
      <c r="FZ23" s="281"/>
      <c r="GA23" s="281"/>
      <c r="GB23" s="281"/>
      <c r="GC23" s="281"/>
      <c r="GD23" s="281"/>
      <c r="GE23" s="281"/>
      <c r="GF23" s="281"/>
      <c r="GG23" s="281"/>
      <c r="GH23" s="281"/>
      <c r="GI23" s="281"/>
      <c r="GJ23" s="281"/>
      <c r="GK23" s="281"/>
      <c r="GL23" s="281"/>
      <c r="GM23" s="281"/>
      <c r="GN23" s="281"/>
      <c r="GO23" s="281"/>
      <c r="GP23" s="281"/>
      <c r="GQ23" s="281"/>
      <c r="GR23" s="281"/>
      <c r="GS23" s="281"/>
      <c r="GT23" s="281"/>
      <c r="GU23" s="281"/>
      <c r="GV23" s="281"/>
      <c r="GW23" s="281"/>
      <c r="GX23" s="281"/>
      <c r="GY23" s="281"/>
      <c r="GZ23" s="281"/>
      <c r="HA23" s="281"/>
      <c r="HB23" s="281"/>
      <c r="HC23" s="281"/>
      <c r="HD23" s="281"/>
      <c r="HE23" s="281"/>
      <c r="HF23" s="281"/>
      <c r="HG23" s="281"/>
      <c r="HH23" s="281"/>
      <c r="HI23" s="281"/>
      <c r="HJ23" s="281"/>
      <c r="HK23" s="281"/>
      <c r="HL23" s="281"/>
      <c r="HM23" s="281"/>
      <c r="HN23" s="281"/>
      <c r="HO23" s="281"/>
      <c r="HP23" s="281"/>
      <c r="HQ23" s="281"/>
      <c r="HR23" s="281"/>
      <c r="HS23" s="281"/>
      <c r="HT23" s="281"/>
      <c r="HU23" s="281"/>
      <c r="HV23" s="281"/>
      <c r="HW23" s="281"/>
      <c r="HX23" s="281"/>
      <c r="HY23" s="281"/>
      <c r="HZ23" s="281"/>
      <c r="IA23" s="281"/>
      <c r="IB23" s="281"/>
      <c r="IC23" s="281"/>
      <c r="ID23" s="281"/>
      <c r="IE23" s="281"/>
      <c r="IF23" s="281"/>
      <c r="IG23" s="281"/>
      <c r="IH23" s="281"/>
      <c r="II23" s="281"/>
      <c r="IJ23" s="281"/>
      <c r="IK23" s="281"/>
      <c r="IL23" s="281"/>
      <c r="IM23" s="281"/>
      <c r="IN23" s="281"/>
      <c r="IO23" s="281"/>
      <c r="IP23" s="281"/>
      <c r="IQ23" s="281"/>
      <c r="IR23" s="281"/>
      <c r="IS23" s="281"/>
      <c r="IT23" s="281"/>
      <c r="IU23" s="281"/>
      <c r="IV23" s="281"/>
    </row>
    <row r="24" spans="1:256" ht="18">
      <c r="A24" s="273" t="str">
        <f>'第五週明細 '!$B$5&amp;'第五週明細 '!$B$6&amp;'第五週明細 '!$B$7&amp;'第五週明細 '!$B$8</f>
        <v>4月26日</v>
      </c>
      <c r="B24" s="274" t="s">
        <v>166</v>
      </c>
      <c r="C24" s="275" t="str">
        <f>月菜單!A45</f>
        <v>白米飯</v>
      </c>
      <c r="D24" s="279" t="str">
        <f>月菜單!A46</f>
        <v>普羅旺斯雞排</v>
      </c>
      <c r="E24" s="279" t="str">
        <f>月菜單!A47</f>
        <v>小黃瓜豆腐(豆)</v>
      </c>
      <c r="F24" s="279" t="str">
        <f>月菜單!A48</f>
        <v>壽喜燒肉</v>
      </c>
      <c r="G24" s="276" t="str">
        <f>月菜單!A49</f>
        <v>深色蔬菜</v>
      </c>
      <c r="H24" s="279" t="str">
        <f>月菜單!A50</f>
        <v>香菇冬瓜湯</v>
      </c>
      <c r="I24" s="287"/>
      <c r="J24" s="277">
        <f t="shared" si="0"/>
        <v>709</v>
      </c>
      <c r="K24" s="277">
        <f>'第五週明細 '!$Y$5</f>
        <v>5.7</v>
      </c>
      <c r="L24" s="277">
        <f>'第五週明細 '!$Y$6</f>
        <v>1.9</v>
      </c>
      <c r="M24" s="277">
        <f>'第五週明細 '!$Y$10</f>
        <v>0</v>
      </c>
      <c r="N24" s="277">
        <f>'第五週明細 '!$Y$7</f>
        <v>2.2000000000000002</v>
      </c>
      <c r="O24" s="277">
        <f>'第五週明細 '!$Y$9</f>
        <v>0</v>
      </c>
      <c r="P24" s="278">
        <f>'第五週明細 '!$Y$8</f>
        <v>2.5</v>
      </c>
    </row>
    <row r="25" spans="1:256" ht="18.600000000000001" thickBot="1">
      <c r="A25" s="273" t="str">
        <f>'第五週明細 '!$B$13&amp;'第五週明細 '!$B$14&amp;'第五週明細 '!$B$15&amp;'第五週明細 '!$B$16</f>
        <v>4月27日</v>
      </c>
      <c r="B25" s="288" t="s">
        <v>171</v>
      </c>
      <c r="C25" s="289" t="str">
        <f>月菜單!E45</f>
        <v>白米飯</v>
      </c>
      <c r="D25" s="289" t="str">
        <f>月菜單!E46</f>
        <v>鮮筍燉肉</v>
      </c>
      <c r="E25" s="289" t="str">
        <f>月菜單!E47</f>
        <v>蝦仁彩蔬蛋(海)</v>
      </c>
      <c r="F25" s="289" t="str">
        <f>月菜單!E48</f>
        <v>大雞堡肉(加)</v>
      </c>
      <c r="G25" s="290" t="str">
        <f>月菜單!E49</f>
        <v>深色蔬菜</v>
      </c>
      <c r="H25" s="289" t="str">
        <f>月菜單!E50</f>
        <v>蘿蔔玉米湯</v>
      </c>
      <c r="I25" s="291"/>
      <c r="J25" s="277">
        <f t="shared" si="0"/>
        <v>699.5</v>
      </c>
      <c r="K25" s="277">
        <f>'第五週明細 '!$Y$13</f>
        <v>5.7</v>
      </c>
      <c r="L25" s="277">
        <f>'第五週明細 '!$Y$14</f>
        <v>1.9</v>
      </c>
      <c r="M25" s="277">
        <f>'第五週明細 '!$Y$18</f>
        <v>0</v>
      </c>
      <c r="N25" s="277">
        <f>'第五週明細 '!$Y$15</f>
        <v>2</v>
      </c>
      <c r="O25" s="277">
        <f>'第五週明細 '!$Y$17</f>
        <v>0</v>
      </c>
      <c r="P25" s="278">
        <f>'第五週明細 '!$Y$16</f>
        <v>2.4</v>
      </c>
    </row>
    <row r="26" spans="1:256" ht="18">
      <c r="A26" s="273" t="str">
        <f>'第五週明細 '!$B$21&amp;'第五週明細 '!$B$22&amp;'第五週明細 '!$B$23&amp;'第五週明細 '!$B$24</f>
        <v>4月28日</v>
      </c>
      <c r="B26" s="274" t="s">
        <v>174</v>
      </c>
      <c r="C26" s="279" t="str">
        <f>月菜單!I45</f>
        <v>咖哩炒飯</v>
      </c>
      <c r="D26" s="279" t="str">
        <f>月菜單!I46</f>
        <v>脆皮雞腿(炸)</v>
      </c>
      <c r="E26" s="279" t="str">
        <f>月菜單!I47</f>
        <v>滿餡奶香包(冷)</v>
      </c>
      <c r="F26" s="279" t="str">
        <f>月菜單!I48</f>
        <v>茄汁熱狗(加)</v>
      </c>
      <c r="G26" s="276" t="str">
        <f>月菜單!I49</f>
        <v>深色蔬菜</v>
      </c>
      <c r="H26" s="279" t="str">
        <f>月菜單!I50</f>
        <v>金針豆皮湯(豆)</v>
      </c>
      <c r="I26" s="276"/>
      <c r="J26" s="277">
        <f t="shared" si="0"/>
        <v>717.5</v>
      </c>
      <c r="K26" s="277">
        <f>'第五週明細 '!$Y$21</f>
        <v>5.7</v>
      </c>
      <c r="L26" s="277">
        <f>'第五週明細 '!$Y$22</f>
        <v>1.9</v>
      </c>
      <c r="M26" s="277">
        <f>'第五週明細 '!$Y$26</f>
        <v>0</v>
      </c>
      <c r="N26" s="277">
        <f>'第五週明細 '!$Y$23</f>
        <v>2</v>
      </c>
      <c r="O26" s="277">
        <f>'第五週明細 '!$Y$25</f>
        <v>0</v>
      </c>
      <c r="P26" s="278">
        <f>'第五週明細 '!$Y$24</f>
        <v>2.8</v>
      </c>
    </row>
    <row r="27" spans="1:256" ht="18">
      <c r="A27" s="273" t="str">
        <f>'第五週明細 '!$B$29&amp;'第五週明細 '!$B$30&amp;'第五週明細 '!$B$31&amp;'第五週明細 '!$B$32</f>
        <v>4月29日</v>
      </c>
      <c r="B27" s="274" t="s">
        <v>169</v>
      </c>
      <c r="C27" s="284" t="str">
        <f>月菜單!M45</f>
        <v>地瓜飯</v>
      </c>
      <c r="D27" s="284" t="str">
        <f>月菜單!M46</f>
        <v>懷舊豬里肌</v>
      </c>
      <c r="E27" s="284" t="str">
        <f>月菜單!M47</f>
        <v>砂鍋白菜煲</v>
      </c>
      <c r="F27" s="284" t="str">
        <f>月菜單!M48</f>
        <v>塔香海帶</v>
      </c>
      <c r="G27" s="283" t="str">
        <f>月菜單!M49</f>
        <v>淺色蔬菜</v>
      </c>
      <c r="H27" s="284" t="str">
        <f>月菜單!M50</f>
        <v>榨菜肉絲湯(醃)</v>
      </c>
      <c r="I27" s="283"/>
      <c r="J27" s="277">
        <f t="shared" si="0"/>
        <v>704</v>
      </c>
      <c r="K27" s="277">
        <f>'第五週明細 '!$Y$29</f>
        <v>5.7</v>
      </c>
      <c r="L27" s="277">
        <f>'第五週明細 '!$Y$30</f>
        <v>1.9</v>
      </c>
      <c r="M27" s="277">
        <f>'第五週明細 '!$Y$34</f>
        <v>0</v>
      </c>
      <c r="N27" s="277">
        <f>'第五週明細 '!$Y$31</f>
        <v>2</v>
      </c>
      <c r="O27" s="277">
        <f>'第五週明細 '!$Y$33</f>
        <v>0</v>
      </c>
      <c r="P27" s="278">
        <f>'第五週明細 '!$Y$32</f>
        <v>2.5</v>
      </c>
    </row>
    <row r="28" spans="1:256" ht="18.600000000000001" thickBot="1">
      <c r="A28" s="273" t="str">
        <f>'第五週明細 '!$B$37&amp;'第五週明細 '!$B$38&amp;'第五週明細 '!$B$39&amp;'第五週明細 '!$B$40</f>
        <v>4月30日</v>
      </c>
      <c r="B28" s="288" t="s">
        <v>170</v>
      </c>
      <c r="C28" s="289" t="str">
        <f>月菜單!Q45</f>
        <v>燕麥飯</v>
      </c>
      <c r="D28" s="289" t="str">
        <f>月菜單!Q46</f>
        <v>燒烤香雞排</v>
      </c>
      <c r="E28" s="289" t="str">
        <f>月菜單!Q47</f>
        <v>日式關東煮(豆)</v>
      </c>
      <c r="F28" s="289" t="str">
        <f>月菜單!Q48</f>
        <v>梅干扣肉(醃)</v>
      </c>
      <c r="G28" s="290" t="str">
        <f>月菜單!Q49</f>
        <v>淺色蔬菜</v>
      </c>
      <c r="H28" s="289" t="str">
        <f>月菜單!Q50</f>
        <v>薑絲海芽湯</v>
      </c>
      <c r="I28" s="291"/>
      <c r="J28" s="277">
        <f t="shared" si="0"/>
        <v>711.5</v>
      </c>
      <c r="K28" s="277">
        <f>'第五週明細 '!$Y$37</f>
        <v>5.7</v>
      </c>
      <c r="L28" s="277">
        <f>'第五週明細 '!$Y$38</f>
        <v>2</v>
      </c>
      <c r="M28" s="277">
        <f>'第五週明細 '!$Y$42</f>
        <v>0</v>
      </c>
      <c r="N28" s="277">
        <f>'第五週明細 '!$Y$39</f>
        <v>2</v>
      </c>
      <c r="O28" s="277">
        <f>'第五週明細 '!$Y$41</f>
        <v>0</v>
      </c>
      <c r="P28" s="278">
        <f>'第五週明細 '!$Y$40</f>
        <v>2.5</v>
      </c>
    </row>
    <row r="29" spans="1:256" ht="18">
      <c r="E29" s="1024" t="s">
        <v>176</v>
      </c>
      <c r="F29" s="1024"/>
      <c r="G29" s="1024"/>
      <c r="H29" s="1024"/>
      <c r="I29" s="1024"/>
    </row>
  </sheetData>
  <mergeCells count="3">
    <mergeCell ref="J1:P2"/>
    <mergeCell ref="A2:C2"/>
    <mergeCell ref="E29:I29"/>
  </mergeCells>
  <phoneticPr fontId="3" type="noConversion"/>
  <conditionalFormatting sqref="C1:P1048576">
    <cfRule type="cellIs" dxfId="1" priority="2" stopIfTrue="1" operator="equal">
      <formula>0</formula>
    </cfRule>
  </conditionalFormatting>
  <conditionalFormatting sqref="A1:P1048576">
    <cfRule type="cellIs" dxfId="0" priority="1" stopIfTrue="1" operator="equal">
      <formula>0</formula>
    </cfRule>
  </conditionalFormatting>
  <pageMargins left="0.17" right="0.16" top="0.74803149606299213" bottom="0.74803149606299213" header="0.31496062992125984" footer="0.31496062992125984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11</vt:i4>
      </vt:variant>
    </vt:vector>
  </HeadingPairs>
  <TitlesOfParts>
    <vt:vector size="23" baseType="lpstr">
      <vt:lpstr>月菜單</vt:lpstr>
      <vt:lpstr>美</vt:lpstr>
      <vt:lpstr>第一週明細</vt:lpstr>
      <vt:lpstr>第二週明細</vt:lpstr>
      <vt:lpstr>第三週明細</vt:lpstr>
      <vt:lpstr>第四週明細</vt:lpstr>
      <vt:lpstr>第五週明細 </vt:lpstr>
      <vt:lpstr>直式</vt:lpstr>
      <vt:lpstr>直式-高職美編</vt:lpstr>
      <vt:lpstr>國小國中橫式美編</vt:lpstr>
      <vt:lpstr>直式-國中美編</vt:lpstr>
      <vt:lpstr>橫式</vt:lpstr>
      <vt:lpstr>月菜單!Print_Area</vt:lpstr>
      <vt:lpstr>直式!Print_Area</vt:lpstr>
      <vt:lpstr>'直式-高職美編'!Print_Area</vt:lpstr>
      <vt:lpstr>'直式-國中美編'!Print_Area</vt:lpstr>
      <vt:lpstr>美!Print_Area</vt:lpstr>
      <vt:lpstr>國小國中橫式美編!Print_Area</vt:lpstr>
      <vt:lpstr>第一週明細!Print_Area</vt:lpstr>
      <vt:lpstr>第二週明細!Print_Area</vt:lpstr>
      <vt:lpstr>第三週明細!Print_Area</vt:lpstr>
      <vt:lpstr>'第五週明細 '!Print_Area</vt:lpstr>
      <vt:lpstr>第四週明細!Print_Area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</cp:lastModifiedBy>
  <cp:lastPrinted>2021-03-16T01:05:06Z</cp:lastPrinted>
  <dcterms:created xsi:type="dcterms:W3CDTF">2020-02-12T00:57:32Z</dcterms:created>
  <dcterms:modified xsi:type="dcterms:W3CDTF">2021-03-25T05:37:18Z</dcterms:modified>
</cp:coreProperties>
</file>